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260" tabRatio="684"/>
  </bookViews>
  <sheets>
    <sheet name="RESSARCIMENTO ICMS-ST" sheetId="6" r:id="rId1"/>
    <sheet name="SUB.TRIB." sheetId="7" r:id="rId2"/>
  </sheets>
  <calcPr calcId="152511"/>
  <fileRecoveryPr repairLoad="1"/>
</workbook>
</file>

<file path=xl/calcChain.xml><?xml version="1.0" encoding="utf-8"?>
<calcChain xmlns="http://schemas.openxmlformats.org/spreadsheetml/2006/main">
  <c r="V12" i="6" l="1"/>
  <c r="T13" i="6"/>
  <c r="T12" i="6"/>
  <c r="T10" i="6"/>
  <c r="T7" i="6"/>
  <c r="U11" i="6"/>
  <c r="U10" i="6"/>
  <c r="U12" i="6"/>
  <c r="U13" i="6"/>
  <c r="U14" i="6"/>
  <c r="U7" i="6"/>
  <c r="S9" i="6"/>
  <c r="S7" i="6"/>
  <c r="S6" i="6"/>
  <c r="S5" i="6"/>
  <c r="S8" i="6"/>
  <c r="S4" i="6"/>
  <c r="P10" i="6" l="1"/>
  <c r="O7" i="6"/>
  <c r="S3" i="6"/>
  <c r="Q4" i="6"/>
  <c r="P12" i="6"/>
  <c r="O11" i="6"/>
  <c r="I7" i="6"/>
  <c r="L10" i="6"/>
  <c r="L7" i="6"/>
  <c r="K6" i="6"/>
  <c r="I10" i="6"/>
  <c r="K8" i="6"/>
  <c r="K4" i="6"/>
  <c r="K3" i="6"/>
  <c r="F9" i="7"/>
  <c r="C7" i="7"/>
  <c r="C9" i="7" s="1"/>
  <c r="F3" i="7" s="1"/>
  <c r="F5" i="7" s="1"/>
  <c r="C6" i="7"/>
  <c r="C8" i="7" s="1"/>
  <c r="O13" i="6"/>
  <c r="K5" i="6" l="1"/>
  <c r="R3" i="6" l="1"/>
  <c r="Q3" i="6"/>
  <c r="O14" i="6" l="1"/>
  <c r="H9" i="6"/>
  <c r="Q5" i="6" l="1"/>
  <c r="H3" i="6"/>
  <c r="H6" i="6"/>
  <c r="H5" i="6"/>
  <c r="H4" i="6"/>
  <c r="Q6" i="6" l="1"/>
  <c r="Q7" i="6" s="1"/>
  <c r="Q8" i="6" s="1"/>
  <c r="Q9" i="6" s="1"/>
  <c r="Q10" i="6" s="1"/>
  <c r="Q11" i="6" s="1"/>
  <c r="Q12" i="6" s="1"/>
  <c r="Q13" i="6" s="1"/>
  <c r="Q14" i="6" s="1"/>
  <c r="H8" i="6"/>
  <c r="R4" i="6" l="1"/>
  <c r="R5" i="6"/>
  <c r="R6" i="6" l="1"/>
  <c r="H7" i="6" l="1"/>
  <c r="R9" i="6" l="1"/>
  <c r="R7" i="6"/>
  <c r="R8" i="6" l="1"/>
  <c r="S10" i="6" l="1"/>
  <c r="H10" i="6" l="1"/>
  <c r="R10" i="6" l="1"/>
  <c r="L11" i="6" s="1"/>
  <c r="I11" i="6" s="1"/>
  <c r="S11" i="6" s="1"/>
  <c r="H11" i="6" l="1"/>
  <c r="T11" i="6"/>
  <c r="R11" i="6" l="1"/>
  <c r="L12" i="6" s="1"/>
  <c r="I12" i="6" s="1"/>
  <c r="S12" i="6" s="1"/>
  <c r="H12" i="6" l="1"/>
  <c r="R12" i="6" l="1"/>
  <c r="L13" i="6" l="1"/>
  <c r="L14" i="6" s="1"/>
  <c r="I13" i="6" l="1"/>
  <c r="I14" i="6"/>
  <c r="H14" i="6" s="1"/>
  <c r="H13" i="6" l="1"/>
  <c r="S13" i="6"/>
  <c r="R13" i="6" s="1"/>
  <c r="S14" i="6" l="1"/>
  <c r="R14" i="6" l="1"/>
</calcChain>
</file>

<file path=xl/sharedStrings.xml><?xml version="1.0" encoding="utf-8"?>
<sst xmlns="http://schemas.openxmlformats.org/spreadsheetml/2006/main" count="83" uniqueCount="63">
  <si>
    <t>OBS:</t>
  </si>
  <si>
    <t xml:space="preserve"> qtd_item</t>
  </si>
  <si>
    <t xml:space="preserve"> val_unit_item</t>
  </si>
  <si>
    <t xml:space="preserve"> val_icms</t>
  </si>
  <si>
    <t xml:space="preserve"> val_icms_st</t>
  </si>
  <si>
    <t xml:space="preserve"> val_tot_icms_suportado</t>
  </si>
  <si>
    <t xml:space="preserve"> val_unit_icms_suportado</t>
  </si>
  <si>
    <t xml:space="preserve"> enquad_legal</t>
  </si>
  <si>
    <t xml:space="preserve"> aliquota_confronto</t>
  </si>
  <si>
    <t xml:space="preserve"> qtd_saldo</t>
  </si>
  <si>
    <t xml:space="preserve"> val_unit_icms_saldo</t>
  </si>
  <si>
    <t xml:space="preserve"> val_tot_saldo</t>
  </si>
  <si>
    <t xml:space="preserve"> ind_oficial</t>
  </si>
  <si>
    <t xml:space="preserve"> dat_processamento</t>
  </si>
  <si>
    <t>14</t>
  </si>
  <si>
    <t>20</t>
  </si>
  <si>
    <t>21</t>
  </si>
  <si>
    <t>22</t>
  </si>
  <si>
    <t>23</t>
  </si>
  <si>
    <t>24</t>
  </si>
  <si>
    <t>27</t>
  </si>
  <si>
    <t>2018-12-08 00:00:00.000</t>
  </si>
  <si>
    <t>Entradas</t>
  </si>
  <si>
    <t>Saída</t>
  </si>
  <si>
    <t xml:space="preserve"> val_ressarc Enq. 1,2,3,4</t>
  </si>
  <si>
    <t xml:space="preserve"> val_complemento Enq. 1</t>
  </si>
  <si>
    <t xml:space="preserve"> val_icms_cred_apur Enq.4</t>
  </si>
  <si>
    <t>15/16/17/18</t>
  </si>
  <si>
    <t>19 Enq.0</t>
  </si>
  <si>
    <t>12 ( Entrada)</t>
  </si>
  <si>
    <t>25 ( + )</t>
  </si>
  <si>
    <t>26 (-)</t>
  </si>
  <si>
    <t>*Entradas</t>
  </si>
  <si>
    <t>*Saída</t>
  </si>
  <si>
    <t>*Saída -Devoluções de ENTRADAS</t>
  </si>
  <si>
    <t>* Entrada -Devolução de SAIDAS</t>
  </si>
  <si>
    <t>Saídas</t>
  </si>
  <si>
    <t>SALDO INICIAL  ITEM 02</t>
  </si>
  <si>
    <t>Quantidade</t>
  </si>
  <si>
    <t>Valor unit.</t>
  </si>
  <si>
    <t>*SAÍDAS - Dev. De ENTRADA</t>
  </si>
  <si>
    <t>Valor tot.</t>
  </si>
  <si>
    <t>* ENTRADAS - Dev. De SAÍDA</t>
  </si>
  <si>
    <t>Legenda</t>
  </si>
  <si>
    <t xml:space="preserve"> val_confr_icms_saida Enq.1,3</t>
  </si>
  <si>
    <t xml:space="preserve"> val_confr_icms_entr Enq. 2,4</t>
  </si>
  <si>
    <t>TOTAL ICMS SUPORTADO</t>
  </si>
  <si>
    <t>0</t>
  </si>
  <si>
    <t xml:space="preserve">BC ICMS ST </t>
  </si>
  <si>
    <t>Nº NOTA</t>
  </si>
  <si>
    <t>MARGEM DE VALOR AGREGADO (MVA)</t>
  </si>
  <si>
    <t>ALÍQUOTA INTERNA</t>
  </si>
  <si>
    <t>BASE DE CÁLCULO ST:</t>
  </si>
  <si>
    <t>OPERAÇÃO PRÓPRIA (ICMS)</t>
  </si>
  <si>
    <t>ICMS RETIDO (ICMS-ST)</t>
  </si>
  <si>
    <t>ICMS PRESUMIDO (SUPORTADO)</t>
  </si>
  <si>
    <t>ICMS EFETIVO (CONFRONTO)</t>
  </si>
  <si>
    <t>MERCADORIA VENDIDA PELO FABRICANTE:</t>
  </si>
  <si>
    <t>CONSUMIDOR FINAL</t>
  </si>
  <si>
    <t>MERCADORIA VENDIDA PELO ATACADISTA</t>
  </si>
  <si>
    <t>A indústria recolherá o ICMS devido pelo comerciante referente à saída da mercadoria para o CONSUMIDOR FINAL
consumidor final.</t>
  </si>
  <si>
    <t xml:space="preserve">VALOR A COMPLEMENTAR </t>
  </si>
  <si>
    <t xml:space="preserve"> VALOR A RESSARCIR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</si>
</sst>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4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3" fillId="8" borderId="2" xfId="0" applyFont="1" applyFill="1" applyBorder="1" applyAlignment="1">
      <alignment horizontal="center" vertical="center" wrapText="1"/>
    </xf>
    <xf numFmtId="44" fontId="3" fillId="8" borderId="2" xfId="1" applyFont="1" applyFill="1" applyBorder="1" applyAlignment="1">
      <alignment horizontal="center" vertical="center" wrapText="1"/>
    </xf>
    <xf numFmtId="44" fontId="3" fillId="9" borderId="2" xfId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2" xfId="1" applyNumberFormat="1" applyFont="1" applyFill="1" applyBorder="1" applyAlignment="1">
      <alignment horizontal="center" vertical="center" wrapText="1"/>
    </xf>
    <xf numFmtId="49" fontId="4" fillId="9" borderId="2" xfId="1" applyNumberFormat="1" applyFont="1" applyFill="1" applyBorder="1" applyAlignment="1">
      <alignment horizontal="center" vertical="center" wrapText="1"/>
    </xf>
    <xf numFmtId="49" fontId="6" fillId="3" borderId="2" xfId="1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3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right" vertical="center"/>
    </xf>
    <xf numFmtId="2" fontId="0" fillId="10" borderId="2" xfId="0" applyNumberForma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3" fontId="0" fillId="7" borderId="2" xfId="0" applyNumberFormat="1" applyFill="1" applyBorder="1" applyAlignment="1">
      <alignment horizontal="center" vertical="center"/>
    </xf>
    <xf numFmtId="2" fontId="0" fillId="7" borderId="2" xfId="0" applyNumberFormat="1" applyFill="1" applyBorder="1" applyAlignment="1">
      <alignment horizontal="right" vertical="center"/>
    </xf>
    <xf numFmtId="2" fontId="8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3" fontId="0" fillId="11" borderId="2" xfId="0" applyNumberFormat="1" applyFill="1" applyBorder="1" applyAlignment="1">
      <alignment horizontal="center" vertical="center"/>
    </xf>
    <xf numFmtId="2" fontId="0" fillId="11" borderId="2" xfId="0" applyNumberFormat="1" applyFill="1" applyBorder="1" applyAlignment="1">
      <alignment horizontal="right" vertical="center"/>
    </xf>
    <xf numFmtId="0" fontId="5" fillId="12" borderId="2" xfId="0" applyFont="1" applyFill="1" applyBorder="1" applyAlignment="1">
      <alignment horizontal="center" vertical="center"/>
    </xf>
    <xf numFmtId="3" fontId="0" fillId="12" borderId="2" xfId="0" applyNumberFormat="1" applyFill="1" applyBorder="1" applyAlignment="1">
      <alignment horizontal="center" vertical="center"/>
    </xf>
    <xf numFmtId="2" fontId="0" fillId="12" borderId="2" xfId="0" applyNumberFormat="1" applyFill="1" applyBorder="1" applyAlignment="1">
      <alignment horizontal="right" vertical="center"/>
    </xf>
    <xf numFmtId="0" fontId="0" fillId="4" borderId="0" xfId="0" applyFill="1" applyBorder="1"/>
    <xf numFmtId="2" fontId="0" fillId="4" borderId="0" xfId="0" applyNumberFormat="1" applyFill="1" applyBorder="1"/>
    <xf numFmtId="0" fontId="0" fillId="7" borderId="0" xfId="0" applyFill="1" applyBorder="1"/>
    <xf numFmtId="0" fontId="0" fillId="6" borderId="0" xfId="0" applyFill="1" applyBorder="1"/>
    <xf numFmtId="0" fontId="0" fillId="4" borderId="2" xfId="0" applyFill="1" applyBorder="1" applyAlignment="1">
      <alignment horizontal="center"/>
    </xf>
    <xf numFmtId="0" fontId="0" fillId="11" borderId="0" xfId="0" applyFill="1" applyBorder="1"/>
    <xf numFmtId="0" fontId="0" fillId="12" borderId="0" xfId="0" applyFill="1" applyBorder="1"/>
    <xf numFmtId="0" fontId="5" fillId="4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2" fontId="0" fillId="6" borderId="3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2" fontId="0" fillId="11" borderId="4" xfId="0" applyNumberForma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 vertical="center"/>
    </xf>
    <xf numFmtId="3" fontId="2" fillId="7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2" fontId="8" fillId="7" borderId="5" xfId="0" applyNumberFormat="1" applyFont="1" applyFill="1" applyBorder="1" applyAlignment="1">
      <alignment horizontal="center" vertical="center"/>
    </xf>
    <xf numFmtId="3" fontId="2" fillId="7" borderId="5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/>
    <xf numFmtId="2" fontId="5" fillId="4" borderId="0" xfId="0" applyNumberFormat="1" applyFont="1" applyFill="1" applyBorder="1" applyAlignment="1">
      <alignment horizontal="center"/>
    </xf>
    <xf numFmtId="164" fontId="8" fillId="7" borderId="5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10" fontId="0" fillId="2" borderId="5" xfId="0" applyNumberFormat="1" applyFont="1" applyFill="1" applyBorder="1" applyAlignment="1">
      <alignment horizontal="center" vertical="center"/>
    </xf>
    <xf numFmtId="9" fontId="0" fillId="2" borderId="2" xfId="0" applyNumberFormat="1" applyFont="1" applyFill="1" applyBorder="1" applyAlignment="1">
      <alignment horizontal="center" vertical="center"/>
    </xf>
    <xf numFmtId="0" fontId="0" fillId="4" borderId="6" xfId="0" applyFill="1" applyBorder="1"/>
    <xf numFmtId="0" fontId="0" fillId="0" borderId="7" xfId="0" applyBorder="1" applyAlignment="1">
      <alignment horizontal="center"/>
    </xf>
    <xf numFmtId="44" fontId="0" fillId="0" borderId="7" xfId="1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7" xfId="0" applyNumberFormat="1" applyBorder="1"/>
    <xf numFmtId="0" fontId="0" fillId="0" borderId="7" xfId="0" applyBorder="1"/>
    <xf numFmtId="44" fontId="0" fillId="0" borderId="7" xfId="1" applyFont="1" applyBorder="1"/>
    <xf numFmtId="44" fontId="0" fillId="4" borderId="0" xfId="1" applyFont="1" applyFill="1"/>
    <xf numFmtId="44" fontId="0" fillId="4" borderId="0" xfId="0" applyNumberFormat="1" applyFill="1"/>
    <xf numFmtId="4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/>
    </xf>
    <xf numFmtId="2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10" fillId="4" borderId="0" xfId="0" applyFont="1" applyFill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0</xdr:row>
      <xdr:rowOff>419100</xdr:rowOff>
    </xdr:from>
    <xdr:to>
      <xdr:col>1</xdr:col>
      <xdr:colOff>1952624</xdr:colOff>
      <xdr:row>1</xdr:row>
      <xdr:rowOff>447675</xdr:rowOff>
    </xdr:to>
    <xdr:sp macro="" textlink="">
      <xdr:nvSpPr>
        <xdr:cNvPr id="2" name="CaixaDeTexto 1"/>
        <xdr:cNvSpPr txBox="1"/>
      </xdr:nvSpPr>
      <xdr:spPr>
        <a:xfrm>
          <a:off x="1476375" y="419100"/>
          <a:ext cx="1085849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FF0000"/>
              </a:solidFill>
            </a:rPr>
            <a:t>INDÚSTRIA</a:t>
          </a:r>
        </a:p>
      </xdr:txBody>
    </xdr:sp>
    <xdr:clientData/>
  </xdr:twoCellAnchor>
  <xdr:twoCellAnchor>
    <xdr:from>
      <xdr:col>4</xdr:col>
      <xdr:colOff>514350</xdr:colOff>
      <xdr:row>1</xdr:row>
      <xdr:rowOff>47625</xdr:rowOff>
    </xdr:from>
    <xdr:to>
      <xdr:col>4</xdr:col>
      <xdr:colOff>1943100</xdr:colOff>
      <xdr:row>1</xdr:row>
      <xdr:rowOff>504825</xdr:rowOff>
    </xdr:to>
    <xdr:sp macro="" textlink="">
      <xdr:nvSpPr>
        <xdr:cNvPr id="3" name="CaixaDeTexto 2"/>
        <xdr:cNvSpPr txBox="1"/>
      </xdr:nvSpPr>
      <xdr:spPr>
        <a:xfrm>
          <a:off x="4991100" y="47625"/>
          <a:ext cx="14287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FF0000"/>
              </a:solidFill>
            </a:rPr>
            <a:t>COMERCIANTE</a:t>
          </a:r>
        </a:p>
      </xdr:txBody>
    </xdr:sp>
    <xdr:clientData/>
  </xdr:twoCellAnchor>
  <xdr:twoCellAnchor>
    <xdr:from>
      <xdr:col>6</xdr:col>
      <xdr:colOff>819149</xdr:colOff>
      <xdr:row>1</xdr:row>
      <xdr:rowOff>76200</xdr:rowOff>
    </xdr:from>
    <xdr:to>
      <xdr:col>9</xdr:col>
      <xdr:colOff>266699</xdr:colOff>
      <xdr:row>1</xdr:row>
      <xdr:rowOff>533400</xdr:rowOff>
    </xdr:to>
    <xdr:sp macro="" textlink="">
      <xdr:nvSpPr>
        <xdr:cNvPr id="4" name="CaixaDeTexto 3"/>
        <xdr:cNvSpPr txBox="1"/>
      </xdr:nvSpPr>
      <xdr:spPr>
        <a:xfrm>
          <a:off x="8705849" y="76200"/>
          <a:ext cx="24860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FF0000"/>
              </a:solidFill>
            </a:rPr>
            <a:t>CONSUMIDOR FINAL PF OU PJ</a:t>
          </a:r>
        </a:p>
      </xdr:txBody>
    </xdr:sp>
    <xdr:clientData/>
  </xdr:twoCellAnchor>
  <xdr:twoCellAnchor>
    <xdr:from>
      <xdr:col>1</xdr:col>
      <xdr:colOff>2219325</xdr:colOff>
      <xdr:row>1</xdr:row>
      <xdr:rowOff>219075</xdr:rowOff>
    </xdr:from>
    <xdr:to>
      <xdr:col>4</xdr:col>
      <xdr:colOff>171450</xdr:colOff>
      <xdr:row>1</xdr:row>
      <xdr:rowOff>409575</xdr:rowOff>
    </xdr:to>
    <xdr:sp macro="" textlink="">
      <xdr:nvSpPr>
        <xdr:cNvPr id="5" name="Seta para a direita 4"/>
        <xdr:cNvSpPr/>
      </xdr:nvSpPr>
      <xdr:spPr>
        <a:xfrm>
          <a:off x="2219325" y="219075"/>
          <a:ext cx="2428875" cy="190500"/>
        </a:xfrm>
        <a:prstGeom prst="right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2105025</xdr:colOff>
      <xdr:row>1</xdr:row>
      <xdr:rowOff>238125</xdr:rowOff>
    </xdr:from>
    <xdr:to>
      <xdr:col>6</xdr:col>
      <xdr:colOff>647700</xdr:colOff>
      <xdr:row>1</xdr:row>
      <xdr:rowOff>428625</xdr:rowOff>
    </xdr:to>
    <xdr:sp macro="" textlink="">
      <xdr:nvSpPr>
        <xdr:cNvPr id="6" name="Seta para a direita 5"/>
        <xdr:cNvSpPr/>
      </xdr:nvSpPr>
      <xdr:spPr>
        <a:xfrm>
          <a:off x="6581775" y="238125"/>
          <a:ext cx="1952625" cy="190500"/>
        </a:xfrm>
        <a:prstGeom prst="right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2085975</xdr:colOff>
      <xdr:row>9</xdr:row>
      <xdr:rowOff>247650</xdr:rowOff>
    </xdr:from>
    <xdr:to>
      <xdr:col>8</xdr:col>
      <xdr:colOff>333375</xdr:colOff>
      <xdr:row>9</xdr:row>
      <xdr:rowOff>609600</xdr:rowOff>
    </xdr:to>
    <xdr:sp macro="" textlink="">
      <xdr:nvSpPr>
        <xdr:cNvPr id="7" name="Seta para a direita 6"/>
        <xdr:cNvSpPr/>
      </xdr:nvSpPr>
      <xdr:spPr>
        <a:xfrm>
          <a:off x="2085975" y="2162175"/>
          <a:ext cx="8362950" cy="361950"/>
        </a:xfrm>
        <a:prstGeom prst="right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13"/>
  <sheetViews>
    <sheetView tabSelected="1" topLeftCell="D1" zoomScale="78" zoomScaleNormal="80" workbookViewId="0">
      <pane ySplit="2" topLeftCell="A3" activePane="bottomLeft" state="frozen"/>
      <selection activeCell="D1" sqref="D1"/>
      <selection pane="bottomLeft" activeCell="V13" sqref="V13"/>
    </sheetView>
  </sheetViews>
  <sheetFormatPr defaultRowHeight="15" x14ac:dyDescent="0.25"/>
  <cols>
    <col min="1" max="1" width="28" customWidth="1"/>
    <col min="2" max="2" width="9.5703125" bestFit="1" customWidth="1"/>
    <col min="3" max="3" width="6.28515625" customWidth="1"/>
    <col min="4" max="4" width="8.42578125" bestFit="1" customWidth="1"/>
    <col min="5" max="5" width="10.5703125" bestFit="1" customWidth="1"/>
    <col min="6" max="6" width="7.7109375" customWidth="1"/>
    <col min="7" max="7" width="8" customWidth="1"/>
    <col min="8" max="8" width="10" customWidth="1"/>
    <col min="9" max="9" width="13.42578125" customWidth="1"/>
    <col min="10" max="10" width="8.42578125" customWidth="1"/>
    <col min="11" max="11" width="11.28515625" customWidth="1"/>
    <col min="12" max="12" width="10.5703125" customWidth="1"/>
    <col min="13" max="13" width="8.140625" customWidth="1"/>
    <col min="15" max="15" width="11.28515625" customWidth="1"/>
    <col min="16" max="16" width="10.85546875" customWidth="1"/>
    <col min="18" max="18" width="13" customWidth="1"/>
    <col min="19" max="19" width="11.5703125" customWidth="1"/>
    <col min="20" max="20" width="15.5703125" customWidth="1"/>
    <col min="21" max="21" width="10.28515625" bestFit="1" customWidth="1"/>
    <col min="22" max="22" width="9" bestFit="1" customWidth="1"/>
    <col min="24" max="24" width="22" bestFit="1" customWidth="1"/>
    <col min="25" max="73" width="9.140625" style="9"/>
  </cols>
  <sheetData>
    <row r="1" spans="1:138" s="3" customFormat="1" ht="60" customHeight="1" x14ac:dyDescent="0.25">
      <c r="A1" s="10" t="s">
        <v>0</v>
      </c>
      <c r="B1" s="10" t="s">
        <v>49</v>
      </c>
      <c r="C1" s="10" t="s">
        <v>1</v>
      </c>
      <c r="D1" s="11" t="s">
        <v>2</v>
      </c>
      <c r="E1" s="11" t="s">
        <v>48</v>
      </c>
      <c r="F1" s="11" t="s">
        <v>3</v>
      </c>
      <c r="G1" s="11" t="s">
        <v>4</v>
      </c>
      <c r="H1" s="12" t="s">
        <v>46</v>
      </c>
      <c r="I1" s="13" t="s">
        <v>5</v>
      </c>
      <c r="J1" s="13" t="s">
        <v>5</v>
      </c>
      <c r="K1" s="13" t="s">
        <v>5</v>
      </c>
      <c r="L1" s="13" t="s">
        <v>6</v>
      </c>
      <c r="M1" s="10" t="s">
        <v>7</v>
      </c>
      <c r="N1" s="10" t="s">
        <v>8</v>
      </c>
      <c r="O1" s="46" t="s">
        <v>44</v>
      </c>
      <c r="P1" s="46" t="s">
        <v>45</v>
      </c>
      <c r="Q1" s="14" t="s">
        <v>9</v>
      </c>
      <c r="R1" s="14" t="s">
        <v>10</v>
      </c>
      <c r="S1" s="14" t="s">
        <v>11</v>
      </c>
      <c r="T1" s="46" t="s">
        <v>24</v>
      </c>
      <c r="U1" s="46" t="s">
        <v>25</v>
      </c>
      <c r="V1" s="46" t="s">
        <v>26</v>
      </c>
      <c r="W1" s="10" t="s">
        <v>12</v>
      </c>
      <c r="X1" s="10" t="s">
        <v>13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2"/>
    </row>
    <row r="2" spans="1:138" s="6" customFormat="1" ht="12" x14ac:dyDescent="0.25">
      <c r="A2" s="15"/>
      <c r="B2" s="15"/>
      <c r="C2" s="15"/>
      <c r="D2" s="16"/>
      <c r="E2" s="16"/>
      <c r="F2" s="16"/>
      <c r="G2" s="16"/>
      <c r="H2" s="17"/>
      <c r="I2" s="18" t="s">
        <v>27</v>
      </c>
      <c r="J2" s="18" t="s">
        <v>28</v>
      </c>
      <c r="K2" s="18" t="s">
        <v>29</v>
      </c>
      <c r="L2" s="18" t="s">
        <v>14</v>
      </c>
      <c r="M2" s="6" t="s">
        <v>47</v>
      </c>
      <c r="O2" s="47" t="s">
        <v>15</v>
      </c>
      <c r="P2" s="47" t="s">
        <v>16</v>
      </c>
      <c r="Q2" s="19" t="s">
        <v>17</v>
      </c>
      <c r="R2" s="19" t="s">
        <v>18</v>
      </c>
      <c r="S2" s="19" t="s">
        <v>19</v>
      </c>
      <c r="T2" s="47" t="s">
        <v>30</v>
      </c>
      <c r="U2" s="47" t="s">
        <v>31</v>
      </c>
      <c r="V2" s="47" t="s">
        <v>20</v>
      </c>
      <c r="W2" s="15"/>
      <c r="X2" s="15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5"/>
    </row>
    <row r="3" spans="1:138" s="8" customFormat="1" x14ac:dyDescent="0.25">
      <c r="A3" s="26" t="s">
        <v>32</v>
      </c>
      <c r="B3" s="26">
        <v>618080</v>
      </c>
      <c r="C3" s="20">
        <v>1</v>
      </c>
      <c r="D3" s="21">
        <v>3000</v>
      </c>
      <c r="E3" s="21">
        <v>3000</v>
      </c>
      <c r="F3" s="21">
        <v>0</v>
      </c>
      <c r="G3" s="48">
        <v>300</v>
      </c>
      <c r="H3" s="22">
        <f t="shared" ref="H3:H12" si="0">I3+J3+K3</f>
        <v>510.00000000000006</v>
      </c>
      <c r="I3" s="23">
        <v>0</v>
      </c>
      <c r="J3" s="23">
        <v>0</v>
      </c>
      <c r="K3" s="24">
        <f>E3*N3</f>
        <v>510.00000000000006</v>
      </c>
      <c r="L3" s="23">
        <v>0</v>
      </c>
      <c r="M3" s="64">
        <v>0</v>
      </c>
      <c r="N3" s="69">
        <v>0.17</v>
      </c>
      <c r="O3" s="23">
        <v>0</v>
      </c>
      <c r="P3" s="23">
        <v>0</v>
      </c>
      <c r="Q3" s="52">
        <f>K20+C3</f>
        <v>317</v>
      </c>
      <c r="R3" s="54">
        <f>S3/Q3</f>
        <v>23.290220820189276</v>
      </c>
      <c r="S3" s="56">
        <f>(K22+K3)-(I3+J3)</f>
        <v>7383</v>
      </c>
      <c r="T3" s="23">
        <v>0</v>
      </c>
      <c r="U3" s="23">
        <v>0</v>
      </c>
      <c r="V3" s="23">
        <v>0</v>
      </c>
      <c r="W3" s="25">
        <v>0</v>
      </c>
      <c r="X3" s="25" t="s">
        <v>21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</row>
    <row r="4" spans="1:138" s="8" customFormat="1" x14ac:dyDescent="0.25">
      <c r="A4" s="26" t="s">
        <v>22</v>
      </c>
      <c r="B4" s="26">
        <v>618079</v>
      </c>
      <c r="C4" s="20">
        <v>50</v>
      </c>
      <c r="D4" s="21">
        <v>500</v>
      </c>
      <c r="E4" s="21">
        <v>20000</v>
      </c>
      <c r="F4" s="21">
        <v>0</v>
      </c>
      <c r="G4" s="49">
        <v>1500</v>
      </c>
      <c r="H4" s="22">
        <f t="shared" si="0"/>
        <v>3400.0000000000005</v>
      </c>
      <c r="I4" s="23">
        <v>0</v>
      </c>
      <c r="J4" s="23">
        <v>0</v>
      </c>
      <c r="K4" s="24">
        <f>E4*N4</f>
        <v>3400.0000000000005</v>
      </c>
      <c r="L4" s="23">
        <v>0</v>
      </c>
      <c r="M4" s="64">
        <v>0</v>
      </c>
      <c r="N4" s="69">
        <v>0.17</v>
      </c>
      <c r="O4" s="23">
        <v>0</v>
      </c>
      <c r="P4" s="23">
        <v>0</v>
      </c>
      <c r="Q4" s="52">
        <f>Q3+C4</f>
        <v>367</v>
      </c>
      <c r="R4" s="54">
        <f t="shared" ref="R4:R14" si="1">S4/Q4</f>
        <v>29.381471389645778</v>
      </c>
      <c r="S4" s="56">
        <f t="shared" ref="S4:S10" si="2">(S3+K4)-(I4+J4)</f>
        <v>10783</v>
      </c>
      <c r="T4" s="23">
        <v>0</v>
      </c>
      <c r="U4" s="23">
        <v>0</v>
      </c>
      <c r="V4" s="23">
        <v>0</v>
      </c>
      <c r="W4" s="25">
        <v>0</v>
      </c>
      <c r="X4" s="25" t="s">
        <v>21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</row>
    <row r="5" spans="1:138" s="8" customFormat="1" x14ac:dyDescent="0.25">
      <c r="A5" s="26" t="s">
        <v>22</v>
      </c>
      <c r="B5" s="26">
        <v>618078</v>
      </c>
      <c r="C5" s="20">
        <v>1</v>
      </c>
      <c r="D5" s="21">
        <v>2563</v>
      </c>
      <c r="E5" s="21">
        <v>4649.79</v>
      </c>
      <c r="F5" s="21">
        <v>0</v>
      </c>
      <c r="G5" s="49">
        <v>571.14</v>
      </c>
      <c r="H5" s="22">
        <f t="shared" si="0"/>
        <v>790.46430000000009</v>
      </c>
      <c r="I5" s="23">
        <v>0</v>
      </c>
      <c r="J5" s="23">
        <v>0</v>
      </c>
      <c r="K5" s="24">
        <f t="shared" ref="K5" si="3">E5*N5</f>
        <v>790.46430000000009</v>
      </c>
      <c r="L5" s="23">
        <v>0</v>
      </c>
      <c r="M5" s="64">
        <v>0</v>
      </c>
      <c r="N5" s="69">
        <v>0.17</v>
      </c>
      <c r="O5" s="23">
        <v>0</v>
      </c>
      <c r="P5" s="23">
        <v>0</v>
      </c>
      <c r="Q5" s="52">
        <f>Q4+C5</f>
        <v>368</v>
      </c>
      <c r="R5" s="54">
        <f t="shared" si="1"/>
        <v>31.449631249999999</v>
      </c>
      <c r="S5" s="56">
        <f t="shared" si="2"/>
        <v>11573.4643</v>
      </c>
      <c r="T5" s="23">
        <v>0</v>
      </c>
      <c r="U5" s="23">
        <v>0</v>
      </c>
      <c r="V5" s="23">
        <v>0</v>
      </c>
      <c r="W5" s="25">
        <v>0</v>
      </c>
      <c r="X5" s="25" t="s">
        <v>21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138" s="8" customFormat="1" x14ac:dyDescent="0.25">
      <c r="A6" s="26" t="s">
        <v>22</v>
      </c>
      <c r="B6" s="26">
        <v>618077</v>
      </c>
      <c r="C6" s="20">
        <v>10</v>
      </c>
      <c r="D6" s="21">
        <v>150</v>
      </c>
      <c r="E6" s="21">
        <v>1000</v>
      </c>
      <c r="F6" s="21">
        <v>0</v>
      </c>
      <c r="G6" s="49">
        <v>10</v>
      </c>
      <c r="H6" s="22">
        <f t="shared" si="0"/>
        <v>170</v>
      </c>
      <c r="I6" s="23">
        <v>0</v>
      </c>
      <c r="J6" s="23">
        <v>0</v>
      </c>
      <c r="K6" s="24">
        <f>E6*N6</f>
        <v>170</v>
      </c>
      <c r="L6" s="23">
        <v>0</v>
      </c>
      <c r="M6" s="64">
        <v>0</v>
      </c>
      <c r="N6" s="69">
        <v>0.17</v>
      </c>
      <c r="O6" s="23">
        <v>0</v>
      </c>
      <c r="P6" s="23">
        <v>0</v>
      </c>
      <c r="Q6" s="52">
        <f>Q5+C6</f>
        <v>378</v>
      </c>
      <c r="R6" s="54">
        <f t="shared" si="1"/>
        <v>31.067365873015873</v>
      </c>
      <c r="S6" s="56">
        <f t="shared" si="2"/>
        <v>11743.4643</v>
      </c>
      <c r="T6" s="23">
        <v>0</v>
      </c>
      <c r="U6" s="23">
        <v>0</v>
      </c>
      <c r="V6" s="23">
        <v>0</v>
      </c>
      <c r="W6" s="25">
        <v>0</v>
      </c>
      <c r="X6" s="25" t="s">
        <v>21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138" s="8" customFormat="1" x14ac:dyDescent="0.25">
      <c r="A7" s="27" t="s">
        <v>23</v>
      </c>
      <c r="B7" s="27">
        <v>7</v>
      </c>
      <c r="C7" s="28">
        <v>1</v>
      </c>
      <c r="D7" s="29">
        <v>1500</v>
      </c>
      <c r="E7" s="29"/>
      <c r="F7" s="29">
        <v>0</v>
      </c>
      <c r="G7" s="50">
        <v>0</v>
      </c>
      <c r="H7" s="22">
        <f t="shared" si="0"/>
        <v>31.067365873015873</v>
      </c>
      <c r="I7" s="30">
        <f>L7*C7</f>
        <v>31.067365873015873</v>
      </c>
      <c r="J7" s="31">
        <v>0</v>
      </c>
      <c r="K7" s="31">
        <v>0</v>
      </c>
      <c r="L7" s="30">
        <f>R6</f>
        <v>31.067365873015873</v>
      </c>
      <c r="M7" s="65">
        <v>1</v>
      </c>
      <c r="N7" s="68">
        <v>0.17</v>
      </c>
      <c r="O7" s="30">
        <f>(C7*D7)*N7</f>
        <v>255.00000000000003</v>
      </c>
      <c r="P7" s="31">
        <v>0</v>
      </c>
      <c r="Q7" s="53">
        <f>Q6-C7</f>
        <v>377</v>
      </c>
      <c r="R7" s="55">
        <f t="shared" si="1"/>
        <v>31.067365873015873</v>
      </c>
      <c r="S7" s="57">
        <f t="shared" si="2"/>
        <v>11712.396934126984</v>
      </c>
      <c r="T7" s="30" t="str">
        <f>IF(I7-(O7+P7)&lt;0,"0",I7-(O7+P7))</f>
        <v>0</v>
      </c>
      <c r="U7" s="30">
        <f>IF(I7-(O7)&gt;0,"0",I7-(O7))</f>
        <v>-223.93263412698417</v>
      </c>
      <c r="V7" s="31">
        <v>0</v>
      </c>
      <c r="W7" s="25">
        <v>0</v>
      </c>
      <c r="X7" s="25" t="s">
        <v>21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138" s="8" customFormat="1" x14ac:dyDescent="0.25">
      <c r="A8" s="26" t="s">
        <v>22</v>
      </c>
      <c r="B8" s="26">
        <v>618096</v>
      </c>
      <c r="C8" s="20">
        <v>1</v>
      </c>
      <c r="D8" s="21">
        <v>5698</v>
      </c>
      <c r="E8" s="21">
        <v>7333.33</v>
      </c>
      <c r="F8" s="21">
        <v>968.66</v>
      </c>
      <c r="G8" s="49">
        <v>278.01</v>
      </c>
      <c r="H8" s="22">
        <f t="shared" si="0"/>
        <v>1246.6661000000001</v>
      </c>
      <c r="I8" s="23">
        <v>0</v>
      </c>
      <c r="J8" s="23">
        <v>0</v>
      </c>
      <c r="K8" s="24">
        <f>E8*N8</f>
        <v>1246.6661000000001</v>
      </c>
      <c r="L8" s="23">
        <v>0</v>
      </c>
      <c r="M8" s="64">
        <v>0</v>
      </c>
      <c r="N8" s="69">
        <v>0.17</v>
      </c>
      <c r="O8" s="23">
        <v>0</v>
      </c>
      <c r="P8" s="23">
        <v>0</v>
      </c>
      <c r="Q8" s="52">
        <f>Q7+C8</f>
        <v>378</v>
      </c>
      <c r="R8" s="54">
        <f t="shared" si="1"/>
        <v>34.283235540018474</v>
      </c>
      <c r="S8" s="56">
        <f t="shared" si="2"/>
        <v>12959.063034126984</v>
      </c>
      <c r="T8" s="23">
        <v>0</v>
      </c>
      <c r="U8" s="23">
        <v>0</v>
      </c>
      <c r="V8" s="23">
        <v>0</v>
      </c>
      <c r="W8" s="25">
        <v>0</v>
      </c>
      <c r="X8" s="25" t="s">
        <v>21</v>
      </c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138" s="8" customFormat="1" x14ac:dyDescent="0.25">
      <c r="A9" s="32" t="s">
        <v>34</v>
      </c>
      <c r="B9" s="32">
        <v>6</v>
      </c>
      <c r="C9" s="33">
        <v>1</v>
      </c>
      <c r="D9" s="34">
        <v>3000</v>
      </c>
      <c r="E9" s="34"/>
      <c r="F9" s="34">
        <v>0</v>
      </c>
      <c r="G9" s="51">
        <v>300</v>
      </c>
      <c r="H9" s="22">
        <f t="shared" si="0"/>
        <v>-510</v>
      </c>
      <c r="I9" s="23">
        <v>0</v>
      </c>
      <c r="J9" s="23">
        <v>0</v>
      </c>
      <c r="K9" s="24">
        <v>-510</v>
      </c>
      <c r="L9" s="23">
        <v>0</v>
      </c>
      <c r="M9" s="64">
        <v>0</v>
      </c>
      <c r="N9" s="69">
        <v>0.17</v>
      </c>
      <c r="O9" s="23">
        <v>0</v>
      </c>
      <c r="P9" s="23">
        <v>0</v>
      </c>
      <c r="Q9" s="52">
        <f>Q8-C9</f>
        <v>377</v>
      </c>
      <c r="R9" s="54">
        <f t="shared" si="1"/>
        <v>33.021387358427013</v>
      </c>
      <c r="S9" s="56">
        <f t="shared" si="2"/>
        <v>12449.063034126984</v>
      </c>
      <c r="T9" s="23">
        <v>0</v>
      </c>
      <c r="U9" s="23">
        <v>0</v>
      </c>
      <c r="V9" s="23"/>
      <c r="W9" s="25"/>
      <c r="X9" s="25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138" s="8" customFormat="1" x14ac:dyDescent="0.25">
      <c r="A10" s="27" t="s">
        <v>23</v>
      </c>
      <c r="B10" s="27">
        <v>13</v>
      </c>
      <c r="C10" s="28">
        <v>1</v>
      </c>
      <c r="D10" s="29">
        <v>2536</v>
      </c>
      <c r="E10" s="29"/>
      <c r="F10" s="29">
        <v>0</v>
      </c>
      <c r="G10" s="50">
        <v>0</v>
      </c>
      <c r="H10" s="22">
        <f t="shared" si="0"/>
        <v>33.021387358427013</v>
      </c>
      <c r="I10" s="30">
        <f>L10*C10</f>
        <v>33.021387358427013</v>
      </c>
      <c r="J10" s="31">
        <v>0</v>
      </c>
      <c r="K10" s="31">
        <v>0</v>
      </c>
      <c r="L10" s="30">
        <f>R9</f>
        <v>33.021387358427013</v>
      </c>
      <c r="M10" s="65">
        <v>2</v>
      </c>
      <c r="N10" s="68">
        <v>0.17</v>
      </c>
      <c r="O10" s="31">
        <v>0</v>
      </c>
      <c r="P10" s="30">
        <f>(F8/C8)*C10</f>
        <v>968.66</v>
      </c>
      <c r="Q10" s="53">
        <f>Q9-C10</f>
        <v>376</v>
      </c>
      <c r="R10" s="55">
        <f t="shared" si="1"/>
        <v>33.021387358427013</v>
      </c>
      <c r="S10" s="57">
        <f t="shared" si="2"/>
        <v>12416.041646768557</v>
      </c>
      <c r="T10" s="63" t="str">
        <f>IF(I10-(O10+P10)&lt;0,"0",I10-(O10+P10))</f>
        <v>0</v>
      </c>
      <c r="U10" s="30" t="str">
        <f t="shared" ref="U10:U14" si="4">IF(I10-(O10)&gt;0,"0",I10-(O10))</f>
        <v>0</v>
      </c>
      <c r="V10" s="31">
        <v>0</v>
      </c>
      <c r="W10" s="25">
        <v>0</v>
      </c>
      <c r="X10" s="25" t="s">
        <v>21</v>
      </c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138" s="8" customFormat="1" x14ac:dyDescent="0.25">
      <c r="A11" s="27" t="s">
        <v>23</v>
      </c>
      <c r="B11" s="27">
        <v>17</v>
      </c>
      <c r="C11" s="28">
        <v>1</v>
      </c>
      <c r="D11" s="29">
        <v>985</v>
      </c>
      <c r="E11" s="29"/>
      <c r="F11" s="29">
        <v>0</v>
      </c>
      <c r="G11" s="50">
        <v>0</v>
      </c>
      <c r="H11" s="22">
        <f t="shared" si="0"/>
        <v>33.021387358427013</v>
      </c>
      <c r="I11" s="30">
        <f>L11*C11</f>
        <v>33.021387358427013</v>
      </c>
      <c r="J11" s="31">
        <v>0</v>
      </c>
      <c r="K11" s="31">
        <v>0</v>
      </c>
      <c r="L11" s="30">
        <f>R10</f>
        <v>33.021387358427013</v>
      </c>
      <c r="M11" s="65">
        <v>3</v>
      </c>
      <c r="N11" s="68">
        <v>0.17</v>
      </c>
      <c r="O11" s="30">
        <f>(C11*D11)*N11</f>
        <v>167.45000000000002</v>
      </c>
      <c r="P11" s="31">
        <v>0</v>
      </c>
      <c r="Q11" s="53">
        <f>Q10-C11</f>
        <v>375</v>
      </c>
      <c r="R11" s="55">
        <f t="shared" si="1"/>
        <v>33.021387358427013</v>
      </c>
      <c r="S11" s="57">
        <f t="shared" ref="S11:S14" si="5">(S10+K11)-(I11+J11)</f>
        <v>12383.02025941013</v>
      </c>
      <c r="T11" s="63" t="str">
        <f>IF(I11-(O11+P11)&lt;0,"0",I11-(O11+P11))</f>
        <v>0</v>
      </c>
      <c r="U11" s="30">
        <f>IF(I11-(O11)&gt;0,"0",I11-(O11))</f>
        <v>-134.42861264157301</v>
      </c>
      <c r="V11" s="31">
        <v>0</v>
      </c>
      <c r="W11" s="25">
        <v>0</v>
      </c>
      <c r="X11" s="25" t="s">
        <v>21</v>
      </c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138" s="8" customFormat="1" x14ac:dyDescent="0.25">
      <c r="A12" s="27" t="s">
        <v>23</v>
      </c>
      <c r="B12" s="27">
        <v>21</v>
      </c>
      <c r="C12" s="28">
        <v>1</v>
      </c>
      <c r="D12" s="29">
        <v>569</v>
      </c>
      <c r="E12" s="29"/>
      <c r="F12" s="29">
        <v>96.73</v>
      </c>
      <c r="G12" s="50">
        <v>14.26</v>
      </c>
      <c r="H12" s="22">
        <f t="shared" si="0"/>
        <v>33.021387358427013</v>
      </c>
      <c r="I12" s="30">
        <f>L12*C12</f>
        <v>33.021387358427013</v>
      </c>
      <c r="J12" s="31">
        <v>0</v>
      </c>
      <c r="K12" s="31">
        <v>0</v>
      </c>
      <c r="L12" s="30">
        <f>R11</f>
        <v>33.021387358427013</v>
      </c>
      <c r="M12" s="65">
        <v>4</v>
      </c>
      <c r="N12" s="68">
        <v>0.17</v>
      </c>
      <c r="O12" s="31">
        <v>0</v>
      </c>
      <c r="P12" s="30">
        <f>(F8/C8)*C12</f>
        <v>968.66</v>
      </c>
      <c r="Q12" s="53">
        <f>Q11-C12</f>
        <v>374</v>
      </c>
      <c r="R12" s="55">
        <f t="shared" si="1"/>
        <v>33.021387358427013</v>
      </c>
      <c r="S12" s="57">
        <f t="shared" si="5"/>
        <v>12349.998872051703</v>
      </c>
      <c r="T12" s="59" t="str">
        <f>IF(I12-(O12+P12)&lt;0,"0",I12-(O12+P12))</f>
        <v>0</v>
      </c>
      <c r="U12" s="30" t="str">
        <f t="shared" si="4"/>
        <v>0</v>
      </c>
      <c r="V12" s="30">
        <f>P12</f>
        <v>968.66</v>
      </c>
      <c r="W12" s="25">
        <v>0</v>
      </c>
      <c r="X12" s="25" t="s">
        <v>21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138" s="8" customFormat="1" x14ac:dyDescent="0.25">
      <c r="A13" s="27" t="s">
        <v>33</v>
      </c>
      <c r="B13" s="27">
        <v>23</v>
      </c>
      <c r="C13" s="28">
        <v>5</v>
      </c>
      <c r="D13" s="29">
        <v>253</v>
      </c>
      <c r="E13" s="29"/>
      <c r="F13" s="29">
        <v>0</v>
      </c>
      <c r="G13" s="50">
        <v>0</v>
      </c>
      <c r="H13" s="22">
        <f>I13+J13+K13</f>
        <v>165.10693679213506</v>
      </c>
      <c r="I13" s="30">
        <f>L13*C13</f>
        <v>165.10693679213506</v>
      </c>
      <c r="J13" s="31">
        <v>0</v>
      </c>
      <c r="K13" s="31">
        <v>0</v>
      </c>
      <c r="L13" s="30">
        <f>R12</f>
        <v>33.021387358427013</v>
      </c>
      <c r="M13" s="65">
        <v>1</v>
      </c>
      <c r="N13" s="68">
        <v>0.17</v>
      </c>
      <c r="O13" s="30">
        <f>(C13*D13)*N13</f>
        <v>215.05</v>
      </c>
      <c r="P13" s="31">
        <v>0</v>
      </c>
      <c r="Q13" s="53">
        <f>Q12-C13</f>
        <v>369</v>
      </c>
      <c r="R13" s="55">
        <f t="shared" si="1"/>
        <v>33.021387358427013</v>
      </c>
      <c r="S13" s="57">
        <f t="shared" si="5"/>
        <v>12184.891935259568</v>
      </c>
      <c r="T13" s="59" t="str">
        <f>IF(I13-(O13+P13)&lt;0,"0",I13-(O13+P13))</f>
        <v>0</v>
      </c>
      <c r="U13" s="30">
        <f t="shared" si="4"/>
        <v>-49.943063207864952</v>
      </c>
      <c r="V13" s="31">
        <v>0</v>
      </c>
      <c r="W13" s="25">
        <v>0</v>
      </c>
      <c r="X13" s="25" t="s">
        <v>21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138" s="8" customFormat="1" x14ac:dyDescent="0.25">
      <c r="A14" s="35" t="s">
        <v>35</v>
      </c>
      <c r="B14" s="35">
        <v>618100</v>
      </c>
      <c r="C14" s="36">
        <v>1</v>
      </c>
      <c r="D14" s="37">
        <v>253</v>
      </c>
      <c r="E14" s="37"/>
      <c r="F14" s="37">
        <v>0</v>
      </c>
      <c r="G14" s="37">
        <v>56</v>
      </c>
      <c r="H14" s="22">
        <f>I14+J14+K14</f>
        <v>-33.021387358427013</v>
      </c>
      <c r="I14" s="30">
        <f>L14*C14</f>
        <v>-33.021387358427013</v>
      </c>
      <c r="J14" s="58">
        <v>0</v>
      </c>
      <c r="K14" s="58">
        <v>0</v>
      </c>
      <c r="L14" s="59">
        <f>(L13)*-1</f>
        <v>-33.021387358427013</v>
      </c>
      <c r="M14" s="66">
        <v>1</v>
      </c>
      <c r="N14" s="68">
        <v>0.17</v>
      </c>
      <c r="O14" s="30">
        <f>((C14*D14)*N14)*-1</f>
        <v>-43.010000000000005</v>
      </c>
      <c r="P14" s="58">
        <v>0</v>
      </c>
      <c r="Q14" s="60">
        <f>Q13+C14</f>
        <v>370</v>
      </c>
      <c r="R14" s="67">
        <f t="shared" si="1"/>
        <v>33.021387358427013</v>
      </c>
      <c r="S14" s="57">
        <f t="shared" si="5"/>
        <v>12217.913322617995</v>
      </c>
      <c r="T14" s="58">
        <v>0</v>
      </c>
      <c r="U14" s="30" t="str">
        <f t="shared" si="4"/>
        <v>0</v>
      </c>
      <c r="V14" s="58">
        <v>0</v>
      </c>
      <c r="W14" s="25">
        <v>0</v>
      </c>
      <c r="X14" s="25" t="s">
        <v>21</v>
      </c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138" s="38" customFormat="1" x14ac:dyDescent="0.25">
      <c r="I15" s="61"/>
      <c r="J15" s="61"/>
      <c r="K15" s="61"/>
      <c r="L15" s="61"/>
      <c r="M15" s="61"/>
      <c r="N15" s="61"/>
      <c r="O15" s="62"/>
      <c r="P15" s="62"/>
      <c r="Q15" s="62"/>
      <c r="R15" s="62"/>
      <c r="S15" s="62"/>
      <c r="T15" s="62"/>
      <c r="U15" s="62"/>
      <c r="V15" s="62"/>
    </row>
    <row r="16" spans="1:138" s="38" customFormat="1" x14ac:dyDescent="0.25">
      <c r="I16" s="82"/>
      <c r="J16" s="83"/>
      <c r="K16" s="83"/>
    </row>
    <row r="17" spans="1:11" s="38" customFormat="1" x14ac:dyDescent="0.25">
      <c r="A17" s="45" t="s">
        <v>43</v>
      </c>
      <c r="B17" s="45"/>
      <c r="I17" s="39"/>
    </row>
    <row r="18" spans="1:11" s="38" customFormat="1" x14ac:dyDescent="0.25">
      <c r="A18" s="40" t="s">
        <v>36</v>
      </c>
      <c r="B18" s="40"/>
    </row>
    <row r="19" spans="1:11" s="38" customFormat="1" x14ac:dyDescent="0.25">
      <c r="A19" s="41" t="s">
        <v>22</v>
      </c>
      <c r="B19" s="41"/>
      <c r="I19" s="84" t="s">
        <v>37</v>
      </c>
      <c r="J19" s="84"/>
      <c r="K19" s="84"/>
    </row>
    <row r="20" spans="1:11" s="38" customFormat="1" x14ac:dyDescent="0.25">
      <c r="A20" s="43" t="s">
        <v>40</v>
      </c>
      <c r="B20" s="43"/>
      <c r="I20" s="85" t="s">
        <v>38</v>
      </c>
      <c r="J20" s="85"/>
      <c r="K20" s="42">
        <v>316</v>
      </c>
    </row>
    <row r="21" spans="1:11" s="38" customFormat="1" x14ac:dyDescent="0.25">
      <c r="A21" s="44" t="s">
        <v>42</v>
      </c>
      <c r="B21" s="44"/>
      <c r="I21" s="85" t="s">
        <v>39</v>
      </c>
      <c r="J21" s="85"/>
      <c r="K21" s="42">
        <v>21.75</v>
      </c>
    </row>
    <row r="22" spans="1:11" s="38" customFormat="1" x14ac:dyDescent="0.25">
      <c r="I22" s="85" t="s">
        <v>41</v>
      </c>
      <c r="J22" s="85"/>
      <c r="K22" s="42">
        <v>6873</v>
      </c>
    </row>
    <row r="23" spans="1:11" s="38" customFormat="1" x14ac:dyDescent="0.25"/>
    <row r="24" spans="1:11" s="38" customFormat="1" x14ac:dyDescent="0.25"/>
    <row r="25" spans="1:11" s="38" customFormat="1" x14ac:dyDescent="0.25"/>
    <row r="26" spans="1:11" s="38" customFormat="1" x14ac:dyDescent="0.25"/>
    <row r="27" spans="1:11" s="38" customFormat="1" x14ac:dyDescent="0.25"/>
    <row r="28" spans="1:11" s="38" customFormat="1" x14ac:dyDescent="0.25"/>
    <row r="29" spans="1:11" s="38" customFormat="1" x14ac:dyDescent="0.25"/>
    <row r="30" spans="1:11" s="38" customFormat="1" x14ac:dyDescent="0.25"/>
    <row r="31" spans="1:11" s="38" customFormat="1" x14ac:dyDescent="0.25"/>
    <row r="32" spans="1:11" s="38" customFormat="1" x14ac:dyDescent="0.25"/>
    <row r="33" s="38" customFormat="1" x14ac:dyDescent="0.25"/>
    <row r="34" s="38" customFormat="1" x14ac:dyDescent="0.25"/>
    <row r="35" s="38" customFormat="1" x14ac:dyDescent="0.25"/>
    <row r="36" s="38" customFormat="1" x14ac:dyDescent="0.25"/>
    <row r="37" s="38" customFormat="1" x14ac:dyDescent="0.25"/>
    <row r="38" s="38" customFormat="1" x14ac:dyDescent="0.25"/>
    <row r="39" s="38" customFormat="1" x14ac:dyDescent="0.25"/>
    <row r="40" s="38" customFormat="1" x14ac:dyDescent="0.25"/>
    <row r="41" s="38" customFormat="1" x14ac:dyDescent="0.25"/>
    <row r="42" s="38" customFormat="1" x14ac:dyDescent="0.25"/>
    <row r="43" s="38" customFormat="1" x14ac:dyDescent="0.25"/>
    <row r="44" s="38" customFormat="1" x14ac:dyDescent="0.25"/>
    <row r="45" s="38" customFormat="1" x14ac:dyDescent="0.25"/>
    <row r="46" s="38" customFormat="1" x14ac:dyDescent="0.25"/>
    <row r="47" s="38" customFormat="1" x14ac:dyDescent="0.25"/>
    <row r="48" s="38" customFormat="1" x14ac:dyDescent="0.25"/>
    <row r="49" s="38" customFormat="1" x14ac:dyDescent="0.25"/>
    <row r="50" s="38" customFormat="1" x14ac:dyDescent="0.25"/>
    <row r="51" s="38" customFormat="1" x14ac:dyDescent="0.25"/>
    <row r="52" s="38" customFormat="1" x14ac:dyDescent="0.25"/>
    <row r="53" s="38" customFormat="1" x14ac:dyDescent="0.25"/>
    <row r="54" s="38" customFormat="1" x14ac:dyDescent="0.25"/>
    <row r="55" s="38" customFormat="1" x14ac:dyDescent="0.25"/>
    <row r="56" s="38" customFormat="1" x14ac:dyDescent="0.25"/>
    <row r="57" s="38" customFormat="1" x14ac:dyDescent="0.25"/>
    <row r="58" s="38" customFormat="1" x14ac:dyDescent="0.25"/>
    <row r="59" s="38" customFormat="1" x14ac:dyDescent="0.25"/>
    <row r="60" s="38" customFormat="1" x14ac:dyDescent="0.25"/>
    <row r="61" s="38" customFormat="1" x14ac:dyDescent="0.25"/>
    <row r="62" s="38" customFormat="1" x14ac:dyDescent="0.25"/>
    <row r="63" s="38" customFormat="1" x14ac:dyDescent="0.25"/>
    <row r="64" s="38" customFormat="1" x14ac:dyDescent="0.25"/>
    <row r="65" s="38" customFormat="1" x14ac:dyDescent="0.25"/>
    <row r="66" s="38" customFormat="1" x14ac:dyDescent="0.25"/>
    <row r="67" s="38" customFormat="1" x14ac:dyDescent="0.25"/>
    <row r="68" s="38" customFormat="1" x14ac:dyDescent="0.25"/>
    <row r="69" s="38" customFormat="1" x14ac:dyDescent="0.25"/>
    <row r="70" s="38" customFormat="1" x14ac:dyDescent="0.25"/>
    <row r="71" s="38" customFormat="1" x14ac:dyDescent="0.25"/>
    <row r="72" s="38" customFormat="1" x14ac:dyDescent="0.25"/>
    <row r="73" s="38" customFormat="1" x14ac:dyDescent="0.25"/>
    <row r="74" s="38" customFormat="1" x14ac:dyDescent="0.25"/>
    <row r="75" s="38" customFormat="1" x14ac:dyDescent="0.25"/>
    <row r="76" s="38" customFormat="1" x14ac:dyDescent="0.25"/>
    <row r="77" s="38" customFormat="1" x14ac:dyDescent="0.25"/>
    <row r="78" s="38" customFormat="1" x14ac:dyDescent="0.25"/>
    <row r="79" s="38" customFormat="1" x14ac:dyDescent="0.25"/>
    <row r="80" s="38" customFormat="1" x14ac:dyDescent="0.25"/>
    <row r="81" s="38" customFormat="1" x14ac:dyDescent="0.25"/>
    <row r="82" s="38" customFormat="1" x14ac:dyDescent="0.25"/>
    <row r="83" s="38" customFormat="1" x14ac:dyDescent="0.25"/>
    <row r="84" s="38" customFormat="1" x14ac:dyDescent="0.25"/>
    <row r="85" s="38" customFormat="1" x14ac:dyDescent="0.25"/>
    <row r="86" s="38" customFormat="1" x14ac:dyDescent="0.25"/>
    <row r="87" s="38" customFormat="1" x14ac:dyDescent="0.25"/>
    <row r="88" s="38" customFormat="1" x14ac:dyDescent="0.25"/>
    <row r="89" s="38" customFormat="1" x14ac:dyDescent="0.25"/>
    <row r="90" s="38" customFormat="1" x14ac:dyDescent="0.25"/>
    <row r="91" s="38" customFormat="1" x14ac:dyDescent="0.25"/>
    <row r="92" s="38" customFormat="1" x14ac:dyDescent="0.25"/>
    <row r="93" s="38" customFormat="1" x14ac:dyDescent="0.25"/>
    <row r="94" s="38" customFormat="1" x14ac:dyDescent="0.25"/>
    <row r="95" s="38" customFormat="1" x14ac:dyDescent="0.25"/>
    <row r="96" s="38" customFormat="1" x14ac:dyDescent="0.25"/>
    <row r="97" s="38" customFormat="1" x14ac:dyDescent="0.25"/>
    <row r="98" s="38" customFormat="1" x14ac:dyDescent="0.25"/>
    <row r="99" s="38" customFormat="1" x14ac:dyDescent="0.25"/>
    <row r="100" s="38" customFormat="1" x14ac:dyDescent="0.25"/>
    <row r="101" s="38" customFormat="1" x14ac:dyDescent="0.25"/>
    <row r="102" s="38" customFormat="1" x14ac:dyDescent="0.25"/>
    <row r="103" s="38" customFormat="1" x14ac:dyDescent="0.25"/>
    <row r="104" s="38" customFormat="1" x14ac:dyDescent="0.25"/>
    <row r="105" s="38" customFormat="1" x14ac:dyDescent="0.25"/>
    <row r="106" s="38" customFormat="1" x14ac:dyDescent="0.25"/>
    <row r="107" s="38" customFormat="1" x14ac:dyDescent="0.25"/>
    <row r="108" s="38" customFormat="1" x14ac:dyDescent="0.25"/>
    <row r="109" s="38" customFormat="1" x14ac:dyDescent="0.25"/>
    <row r="110" s="38" customFormat="1" x14ac:dyDescent="0.25"/>
    <row r="111" s="38" customFormat="1" x14ac:dyDescent="0.25"/>
    <row r="112" s="38" customFormat="1" x14ac:dyDescent="0.25"/>
    <row r="113" s="38" customFormat="1" x14ac:dyDescent="0.25"/>
    <row r="114" s="38" customFormat="1" x14ac:dyDescent="0.25"/>
    <row r="115" s="38" customFormat="1" x14ac:dyDescent="0.25"/>
    <row r="116" s="38" customFormat="1" x14ac:dyDescent="0.25"/>
    <row r="117" s="38" customFormat="1" x14ac:dyDescent="0.25"/>
    <row r="118" s="38" customFormat="1" x14ac:dyDescent="0.25"/>
    <row r="119" s="38" customFormat="1" x14ac:dyDescent="0.25"/>
    <row r="120" s="38" customFormat="1" x14ac:dyDescent="0.25"/>
    <row r="121" s="38" customFormat="1" x14ac:dyDescent="0.25"/>
    <row r="122" s="38" customFormat="1" x14ac:dyDescent="0.25"/>
    <row r="123" s="38" customFormat="1" x14ac:dyDescent="0.25"/>
    <row r="124" s="38" customFormat="1" x14ac:dyDescent="0.25"/>
    <row r="125" s="38" customFormat="1" x14ac:dyDescent="0.25"/>
    <row r="126" s="38" customFormat="1" x14ac:dyDescent="0.25"/>
    <row r="127" s="38" customFormat="1" x14ac:dyDescent="0.25"/>
    <row r="128" s="38" customFormat="1" x14ac:dyDescent="0.25"/>
    <row r="129" s="38" customFormat="1" x14ac:dyDescent="0.25"/>
    <row r="130" s="38" customFormat="1" x14ac:dyDescent="0.25"/>
    <row r="131" s="38" customFormat="1" x14ac:dyDescent="0.25"/>
    <row r="132" s="38" customFormat="1" x14ac:dyDescent="0.25"/>
    <row r="133" s="38" customFormat="1" x14ac:dyDescent="0.25"/>
    <row r="134" s="38" customFormat="1" x14ac:dyDescent="0.25"/>
    <row r="135" s="38" customFormat="1" x14ac:dyDescent="0.25"/>
    <row r="136" s="38" customFormat="1" x14ac:dyDescent="0.25"/>
    <row r="137" s="38" customFormat="1" x14ac:dyDescent="0.25"/>
    <row r="138" s="38" customFormat="1" x14ac:dyDescent="0.25"/>
    <row r="139" s="38" customFormat="1" x14ac:dyDescent="0.25"/>
    <row r="140" s="38" customFormat="1" x14ac:dyDescent="0.25"/>
    <row r="141" s="38" customFormat="1" x14ac:dyDescent="0.25"/>
    <row r="142" s="38" customFormat="1" x14ac:dyDescent="0.25"/>
    <row r="143" s="38" customFormat="1" x14ac:dyDescent="0.25"/>
    <row r="144" s="38" customFormat="1" x14ac:dyDescent="0.25"/>
    <row r="145" s="38" customFormat="1" x14ac:dyDescent="0.25"/>
    <row r="146" s="38" customFormat="1" x14ac:dyDescent="0.25"/>
    <row r="147" s="38" customFormat="1" x14ac:dyDescent="0.25"/>
    <row r="148" s="38" customFormat="1" x14ac:dyDescent="0.25"/>
    <row r="149" s="38" customFormat="1" x14ac:dyDescent="0.25"/>
    <row r="150" s="38" customFormat="1" x14ac:dyDescent="0.25"/>
    <row r="151" s="38" customFormat="1" x14ac:dyDescent="0.25"/>
    <row r="152" s="38" customFormat="1" x14ac:dyDescent="0.25"/>
    <row r="153" s="38" customFormat="1" x14ac:dyDescent="0.25"/>
    <row r="154" s="38" customFormat="1" x14ac:dyDescent="0.25"/>
    <row r="155" s="38" customFormat="1" x14ac:dyDescent="0.25"/>
    <row r="156" s="38" customFormat="1" x14ac:dyDescent="0.25"/>
    <row r="157" s="38" customFormat="1" x14ac:dyDescent="0.25"/>
    <row r="158" s="38" customFormat="1" x14ac:dyDescent="0.25"/>
    <row r="159" s="38" customFormat="1" x14ac:dyDescent="0.25"/>
    <row r="160" s="38" customFormat="1" x14ac:dyDescent="0.25"/>
    <row r="161" s="38" customFormat="1" x14ac:dyDescent="0.25"/>
    <row r="162" s="38" customFormat="1" x14ac:dyDescent="0.25"/>
    <row r="163" s="38" customFormat="1" x14ac:dyDescent="0.25"/>
    <row r="164" s="38" customFormat="1" x14ac:dyDescent="0.25"/>
    <row r="165" s="38" customFormat="1" x14ac:dyDescent="0.25"/>
    <row r="166" s="38" customFormat="1" x14ac:dyDescent="0.25"/>
    <row r="167" s="38" customFormat="1" x14ac:dyDescent="0.25"/>
    <row r="168" s="38" customFormat="1" x14ac:dyDescent="0.25"/>
    <row r="169" s="38" customFormat="1" x14ac:dyDescent="0.25"/>
    <row r="170" s="38" customFormat="1" x14ac:dyDescent="0.25"/>
    <row r="171" s="38" customFormat="1" x14ac:dyDescent="0.25"/>
    <row r="172" s="38" customFormat="1" x14ac:dyDescent="0.25"/>
    <row r="173" s="38" customFormat="1" x14ac:dyDescent="0.25"/>
    <row r="174" s="38" customFormat="1" x14ac:dyDescent="0.25"/>
    <row r="175" s="38" customFormat="1" x14ac:dyDescent="0.25"/>
    <row r="176" s="38" customFormat="1" x14ac:dyDescent="0.25"/>
    <row r="177" s="38" customFormat="1" x14ac:dyDescent="0.25"/>
    <row r="178" s="38" customFormat="1" x14ac:dyDescent="0.25"/>
    <row r="179" s="38" customFormat="1" x14ac:dyDescent="0.25"/>
    <row r="180" s="38" customFormat="1" x14ac:dyDescent="0.25"/>
    <row r="181" s="38" customFormat="1" x14ac:dyDescent="0.25"/>
    <row r="182" s="38" customFormat="1" x14ac:dyDescent="0.25"/>
    <row r="183" s="38" customFormat="1" x14ac:dyDescent="0.25"/>
    <row r="184" s="38" customFormat="1" x14ac:dyDescent="0.25"/>
    <row r="185" s="38" customFormat="1" x14ac:dyDescent="0.25"/>
    <row r="186" s="38" customFormat="1" x14ac:dyDescent="0.25"/>
    <row r="187" s="38" customFormat="1" x14ac:dyDescent="0.25"/>
    <row r="188" s="38" customFormat="1" x14ac:dyDescent="0.25"/>
    <row r="189" s="38" customFormat="1" x14ac:dyDescent="0.25"/>
    <row r="190" s="38" customFormat="1" x14ac:dyDescent="0.25"/>
    <row r="191" s="38" customFormat="1" x14ac:dyDescent="0.25"/>
    <row r="192" s="38" customFormat="1" x14ac:dyDescent="0.25"/>
    <row r="193" s="38" customFormat="1" x14ac:dyDescent="0.25"/>
    <row r="194" s="38" customFormat="1" x14ac:dyDescent="0.25"/>
    <row r="195" s="38" customFormat="1" x14ac:dyDescent="0.25"/>
    <row r="196" s="38" customFormat="1" x14ac:dyDescent="0.25"/>
    <row r="197" s="38" customFormat="1" x14ac:dyDescent="0.25"/>
    <row r="198" s="38" customFormat="1" x14ac:dyDescent="0.25"/>
    <row r="199" s="38" customFormat="1" x14ac:dyDescent="0.25"/>
    <row r="200" s="38" customFormat="1" x14ac:dyDescent="0.25"/>
    <row r="201" s="38" customFormat="1" x14ac:dyDescent="0.25"/>
    <row r="202" s="38" customFormat="1" x14ac:dyDescent="0.25"/>
    <row r="203" s="38" customFormat="1" x14ac:dyDescent="0.25"/>
    <row r="204" s="38" customFormat="1" x14ac:dyDescent="0.25"/>
    <row r="205" s="38" customFormat="1" x14ac:dyDescent="0.25"/>
    <row r="206" s="38" customFormat="1" x14ac:dyDescent="0.25"/>
    <row r="207" s="38" customFormat="1" x14ac:dyDescent="0.25"/>
    <row r="208" s="38" customFormat="1" x14ac:dyDescent="0.25"/>
    <row r="209" s="38" customFormat="1" x14ac:dyDescent="0.25"/>
    <row r="210" s="38" customFormat="1" x14ac:dyDescent="0.25"/>
    <row r="211" s="38" customFormat="1" x14ac:dyDescent="0.25"/>
    <row r="212" s="38" customFormat="1" x14ac:dyDescent="0.25"/>
    <row r="213" s="38" customFormat="1" x14ac:dyDescent="0.25"/>
    <row r="214" s="38" customFormat="1" x14ac:dyDescent="0.25"/>
    <row r="215" s="38" customFormat="1" x14ac:dyDescent="0.25"/>
    <row r="216" s="38" customFormat="1" x14ac:dyDescent="0.25"/>
    <row r="217" s="38" customFormat="1" x14ac:dyDescent="0.25"/>
    <row r="218" s="38" customFormat="1" x14ac:dyDescent="0.25"/>
    <row r="219" s="38" customFormat="1" x14ac:dyDescent="0.25"/>
    <row r="220" s="38" customFormat="1" x14ac:dyDescent="0.25"/>
    <row r="221" s="38" customFormat="1" x14ac:dyDescent="0.25"/>
    <row r="222" s="38" customFormat="1" x14ac:dyDescent="0.25"/>
    <row r="223" s="38" customFormat="1" x14ac:dyDescent="0.25"/>
    <row r="224" s="38" customFormat="1" x14ac:dyDescent="0.25"/>
    <row r="225" s="38" customFormat="1" x14ac:dyDescent="0.25"/>
    <row r="226" s="38" customFormat="1" x14ac:dyDescent="0.25"/>
    <row r="227" s="38" customFormat="1" x14ac:dyDescent="0.25"/>
    <row r="228" s="38" customFormat="1" x14ac:dyDescent="0.25"/>
    <row r="229" s="38" customFormat="1" x14ac:dyDescent="0.25"/>
    <row r="230" s="38" customFormat="1" x14ac:dyDescent="0.25"/>
    <row r="231" s="38" customFormat="1" x14ac:dyDescent="0.25"/>
    <row r="232" s="38" customFormat="1" x14ac:dyDescent="0.25"/>
    <row r="233" s="38" customFormat="1" x14ac:dyDescent="0.25"/>
    <row r="234" s="38" customFormat="1" x14ac:dyDescent="0.25"/>
    <row r="235" s="38" customFormat="1" x14ac:dyDescent="0.25"/>
    <row r="236" s="38" customFormat="1" x14ac:dyDescent="0.25"/>
    <row r="237" s="38" customFormat="1" x14ac:dyDescent="0.25"/>
    <row r="238" s="38" customFormat="1" x14ac:dyDescent="0.25"/>
    <row r="239" s="38" customFormat="1" x14ac:dyDescent="0.25"/>
    <row r="240" s="38" customFormat="1" x14ac:dyDescent="0.25"/>
    <row r="241" s="38" customFormat="1" x14ac:dyDescent="0.25"/>
    <row r="242" s="38" customFormat="1" x14ac:dyDescent="0.25"/>
    <row r="243" s="38" customFormat="1" x14ac:dyDescent="0.25"/>
    <row r="244" s="38" customFormat="1" x14ac:dyDescent="0.25"/>
    <row r="245" s="38" customFormat="1" x14ac:dyDescent="0.25"/>
    <row r="246" s="38" customFormat="1" x14ac:dyDescent="0.25"/>
    <row r="247" s="38" customFormat="1" x14ac:dyDescent="0.25"/>
    <row r="248" s="38" customFormat="1" x14ac:dyDescent="0.25"/>
    <row r="249" s="38" customFormat="1" x14ac:dyDescent="0.25"/>
    <row r="250" s="38" customFormat="1" x14ac:dyDescent="0.25"/>
    <row r="251" s="38" customFormat="1" x14ac:dyDescent="0.25"/>
    <row r="252" s="38" customFormat="1" x14ac:dyDescent="0.25"/>
    <row r="253" s="38" customFormat="1" x14ac:dyDescent="0.25"/>
    <row r="254" s="38" customFormat="1" x14ac:dyDescent="0.25"/>
    <row r="255" s="38" customFormat="1" x14ac:dyDescent="0.25"/>
    <row r="256" s="38" customFormat="1" x14ac:dyDescent="0.25"/>
    <row r="257" s="38" customFormat="1" x14ac:dyDescent="0.25"/>
    <row r="258" s="38" customFormat="1" x14ac:dyDescent="0.25"/>
    <row r="259" s="38" customFormat="1" x14ac:dyDescent="0.25"/>
    <row r="260" s="38" customFormat="1" x14ac:dyDescent="0.25"/>
    <row r="261" s="38" customFormat="1" x14ac:dyDescent="0.25"/>
    <row r="262" s="38" customFormat="1" x14ac:dyDescent="0.25"/>
    <row r="263" s="38" customFormat="1" x14ac:dyDescent="0.25"/>
    <row r="264" s="38" customFormat="1" x14ac:dyDescent="0.25"/>
    <row r="265" s="38" customFormat="1" x14ac:dyDescent="0.25"/>
    <row r="266" s="38" customFormat="1" x14ac:dyDescent="0.25"/>
    <row r="267" s="38" customFormat="1" x14ac:dyDescent="0.25"/>
    <row r="268" s="38" customFormat="1" x14ac:dyDescent="0.25"/>
    <row r="269" s="38" customFormat="1" x14ac:dyDescent="0.25"/>
    <row r="270" s="38" customFormat="1" x14ac:dyDescent="0.25"/>
    <row r="271" s="38" customFormat="1" x14ac:dyDescent="0.25"/>
    <row r="272" s="38" customFormat="1" x14ac:dyDescent="0.25"/>
    <row r="273" s="38" customFormat="1" x14ac:dyDescent="0.25"/>
    <row r="274" s="38" customFormat="1" x14ac:dyDescent="0.25"/>
    <row r="275" s="38" customFormat="1" x14ac:dyDescent="0.25"/>
    <row r="276" s="38" customFormat="1" x14ac:dyDescent="0.25"/>
    <row r="277" s="38" customFormat="1" x14ac:dyDescent="0.25"/>
    <row r="278" s="38" customFormat="1" x14ac:dyDescent="0.25"/>
    <row r="279" s="38" customFormat="1" x14ac:dyDescent="0.25"/>
    <row r="280" s="38" customFormat="1" x14ac:dyDescent="0.25"/>
    <row r="281" s="38" customFormat="1" x14ac:dyDescent="0.25"/>
    <row r="282" s="38" customFormat="1" x14ac:dyDescent="0.25"/>
    <row r="283" s="38" customFormat="1" x14ac:dyDescent="0.25"/>
    <row r="284" s="38" customFormat="1" x14ac:dyDescent="0.25"/>
    <row r="285" s="38" customFormat="1" x14ac:dyDescent="0.25"/>
    <row r="286" s="38" customFormat="1" x14ac:dyDescent="0.25"/>
    <row r="287" s="38" customFormat="1" x14ac:dyDescent="0.25"/>
    <row r="288" s="38" customFormat="1" x14ac:dyDescent="0.25"/>
    <row r="289" s="38" customFormat="1" x14ac:dyDescent="0.25"/>
    <row r="290" s="38" customFormat="1" x14ac:dyDescent="0.25"/>
    <row r="291" s="38" customFormat="1" x14ac:dyDescent="0.25"/>
    <row r="292" s="38" customFormat="1" x14ac:dyDescent="0.25"/>
    <row r="293" s="38" customFormat="1" x14ac:dyDescent="0.25"/>
    <row r="294" s="38" customFormat="1" x14ac:dyDescent="0.25"/>
    <row r="295" s="38" customFormat="1" x14ac:dyDescent="0.25"/>
    <row r="296" s="38" customFormat="1" x14ac:dyDescent="0.25"/>
    <row r="297" s="38" customFormat="1" x14ac:dyDescent="0.25"/>
    <row r="298" s="38" customFormat="1" x14ac:dyDescent="0.25"/>
    <row r="299" s="38" customFormat="1" x14ac:dyDescent="0.25"/>
    <row r="300" s="38" customFormat="1" x14ac:dyDescent="0.25"/>
    <row r="301" s="38" customFormat="1" x14ac:dyDescent="0.25"/>
    <row r="302" s="38" customFormat="1" x14ac:dyDescent="0.25"/>
    <row r="303" s="38" customFormat="1" x14ac:dyDescent="0.25"/>
    <row r="304" s="38" customFormat="1" x14ac:dyDescent="0.25"/>
    <row r="305" s="38" customFormat="1" x14ac:dyDescent="0.25"/>
    <row r="306" s="38" customFormat="1" x14ac:dyDescent="0.25"/>
    <row r="307" s="38" customFormat="1" x14ac:dyDescent="0.25"/>
    <row r="308" s="38" customFormat="1" x14ac:dyDescent="0.25"/>
    <row r="309" s="38" customFormat="1" x14ac:dyDescent="0.25"/>
    <row r="310" s="38" customFormat="1" x14ac:dyDescent="0.25"/>
    <row r="311" s="38" customFormat="1" x14ac:dyDescent="0.25"/>
    <row r="312" s="38" customFormat="1" x14ac:dyDescent="0.25"/>
    <row r="313" s="38" customFormat="1" x14ac:dyDescent="0.25"/>
    <row r="314" s="38" customFormat="1" x14ac:dyDescent="0.25"/>
    <row r="315" s="38" customFormat="1" x14ac:dyDescent="0.25"/>
    <row r="316" s="38" customFormat="1" x14ac:dyDescent="0.25"/>
    <row r="317" s="38" customFormat="1" x14ac:dyDescent="0.25"/>
    <row r="318" s="38" customFormat="1" x14ac:dyDescent="0.25"/>
    <row r="319" s="38" customFormat="1" x14ac:dyDescent="0.25"/>
    <row r="320" s="38" customFormat="1" x14ac:dyDescent="0.25"/>
    <row r="321" s="38" customFormat="1" x14ac:dyDescent="0.25"/>
    <row r="322" s="38" customFormat="1" x14ac:dyDescent="0.25"/>
    <row r="323" s="38" customFormat="1" x14ac:dyDescent="0.25"/>
    <row r="324" s="38" customFormat="1" x14ac:dyDescent="0.25"/>
    <row r="325" s="38" customFormat="1" x14ac:dyDescent="0.25"/>
    <row r="326" s="38" customFormat="1" x14ac:dyDescent="0.25"/>
    <row r="327" s="38" customFormat="1" x14ac:dyDescent="0.25"/>
    <row r="328" s="38" customFormat="1" x14ac:dyDescent="0.25"/>
    <row r="329" s="38" customFormat="1" x14ac:dyDescent="0.25"/>
    <row r="330" s="38" customFormat="1" x14ac:dyDescent="0.25"/>
    <row r="331" s="38" customFormat="1" x14ac:dyDescent="0.25"/>
    <row r="332" s="38" customFormat="1" x14ac:dyDescent="0.25"/>
    <row r="333" s="38" customFormat="1" x14ac:dyDescent="0.25"/>
    <row r="334" s="38" customFormat="1" x14ac:dyDescent="0.25"/>
    <row r="335" s="38" customFormat="1" x14ac:dyDescent="0.25"/>
    <row r="336" s="38" customFormat="1" x14ac:dyDescent="0.25"/>
    <row r="337" s="38" customFormat="1" x14ac:dyDescent="0.25"/>
    <row r="338" s="38" customFormat="1" x14ac:dyDescent="0.25"/>
    <row r="339" s="38" customFormat="1" x14ac:dyDescent="0.25"/>
    <row r="340" s="38" customFormat="1" x14ac:dyDescent="0.25"/>
    <row r="341" s="38" customFormat="1" x14ac:dyDescent="0.25"/>
    <row r="342" s="38" customFormat="1" x14ac:dyDescent="0.25"/>
    <row r="343" s="38" customFormat="1" x14ac:dyDescent="0.25"/>
    <row r="344" s="38" customFormat="1" x14ac:dyDescent="0.25"/>
    <row r="345" s="38" customFormat="1" x14ac:dyDescent="0.25"/>
    <row r="346" s="38" customFormat="1" x14ac:dyDescent="0.25"/>
    <row r="347" s="38" customFormat="1" x14ac:dyDescent="0.25"/>
    <row r="348" s="38" customFormat="1" x14ac:dyDescent="0.25"/>
    <row r="349" s="38" customFormat="1" x14ac:dyDescent="0.25"/>
    <row r="350" s="38" customFormat="1" x14ac:dyDescent="0.25"/>
    <row r="351" s="38" customFormat="1" x14ac:dyDescent="0.25"/>
    <row r="352" s="38" customFormat="1" x14ac:dyDescent="0.25"/>
    <row r="353" s="38" customFormat="1" x14ac:dyDescent="0.25"/>
    <row r="354" s="38" customFormat="1" x14ac:dyDescent="0.25"/>
    <row r="355" s="38" customFormat="1" x14ac:dyDescent="0.25"/>
    <row r="356" s="38" customFormat="1" x14ac:dyDescent="0.25"/>
    <row r="357" s="38" customFormat="1" x14ac:dyDescent="0.25"/>
    <row r="358" s="38" customFormat="1" x14ac:dyDescent="0.25"/>
    <row r="359" s="38" customFormat="1" x14ac:dyDescent="0.25"/>
    <row r="360" s="38" customFormat="1" x14ac:dyDescent="0.25"/>
    <row r="361" s="38" customFormat="1" x14ac:dyDescent="0.25"/>
    <row r="362" s="38" customFormat="1" x14ac:dyDescent="0.25"/>
    <row r="363" s="38" customFormat="1" x14ac:dyDescent="0.25"/>
    <row r="364" s="38" customFormat="1" x14ac:dyDescent="0.25"/>
    <row r="365" s="38" customFormat="1" x14ac:dyDescent="0.25"/>
    <row r="366" s="38" customFormat="1" x14ac:dyDescent="0.25"/>
    <row r="367" s="38" customFormat="1" x14ac:dyDescent="0.25"/>
    <row r="368" s="38" customFormat="1" x14ac:dyDescent="0.25"/>
    <row r="369" s="38" customFormat="1" x14ac:dyDescent="0.25"/>
    <row r="370" s="38" customFormat="1" x14ac:dyDescent="0.25"/>
    <row r="371" s="38" customFormat="1" x14ac:dyDescent="0.25"/>
    <row r="372" s="38" customFormat="1" x14ac:dyDescent="0.25"/>
    <row r="373" s="38" customFormat="1" x14ac:dyDescent="0.25"/>
    <row r="374" s="38" customFormat="1" x14ac:dyDescent="0.25"/>
    <row r="375" s="38" customFormat="1" x14ac:dyDescent="0.25"/>
    <row r="376" s="38" customFormat="1" x14ac:dyDescent="0.25"/>
    <row r="377" s="38" customFormat="1" x14ac:dyDescent="0.25"/>
    <row r="378" s="38" customFormat="1" x14ac:dyDescent="0.25"/>
    <row r="379" s="38" customFormat="1" x14ac:dyDescent="0.25"/>
    <row r="380" s="38" customFormat="1" x14ac:dyDescent="0.25"/>
    <row r="381" s="38" customFormat="1" x14ac:dyDescent="0.25"/>
    <row r="382" s="38" customFormat="1" x14ac:dyDescent="0.25"/>
    <row r="383" s="38" customFormat="1" x14ac:dyDescent="0.25"/>
    <row r="384" s="38" customFormat="1" x14ac:dyDescent="0.25"/>
    <row r="385" s="38" customFormat="1" x14ac:dyDescent="0.25"/>
    <row r="386" s="38" customFormat="1" x14ac:dyDescent="0.25"/>
    <row r="387" s="38" customFormat="1" x14ac:dyDescent="0.25"/>
    <row r="388" s="38" customFormat="1" x14ac:dyDescent="0.25"/>
    <row r="389" s="38" customFormat="1" x14ac:dyDescent="0.25"/>
    <row r="390" s="38" customFormat="1" x14ac:dyDescent="0.25"/>
    <row r="391" s="38" customFormat="1" x14ac:dyDescent="0.25"/>
    <row r="392" s="38" customFormat="1" x14ac:dyDescent="0.25"/>
    <row r="393" s="38" customFormat="1" x14ac:dyDescent="0.25"/>
    <row r="394" s="38" customFormat="1" x14ac:dyDescent="0.25"/>
    <row r="395" s="38" customFormat="1" x14ac:dyDescent="0.25"/>
    <row r="396" s="38" customFormat="1" x14ac:dyDescent="0.25"/>
    <row r="397" s="38" customFormat="1" x14ac:dyDescent="0.25"/>
    <row r="398" s="38" customFormat="1" x14ac:dyDescent="0.25"/>
    <row r="399" s="38" customFormat="1" x14ac:dyDescent="0.25"/>
    <row r="400" s="38" customFormat="1" x14ac:dyDescent="0.25"/>
    <row r="401" s="38" customFormat="1" x14ac:dyDescent="0.25"/>
    <row r="402" s="38" customFormat="1" x14ac:dyDescent="0.25"/>
    <row r="403" s="38" customFormat="1" x14ac:dyDescent="0.25"/>
    <row r="404" s="38" customFormat="1" x14ac:dyDescent="0.25"/>
    <row r="405" s="38" customFormat="1" x14ac:dyDescent="0.25"/>
    <row r="406" s="38" customFormat="1" x14ac:dyDescent="0.25"/>
    <row r="407" s="38" customFormat="1" x14ac:dyDescent="0.25"/>
    <row r="408" s="38" customFormat="1" x14ac:dyDescent="0.25"/>
    <row r="409" s="38" customFormat="1" x14ac:dyDescent="0.25"/>
    <row r="410" s="38" customFormat="1" x14ac:dyDescent="0.25"/>
    <row r="411" s="38" customFormat="1" x14ac:dyDescent="0.25"/>
    <row r="412" s="38" customFormat="1" x14ac:dyDescent="0.25"/>
    <row r="413" s="38" customFormat="1" x14ac:dyDescent="0.25"/>
  </sheetData>
  <mergeCells count="5">
    <mergeCell ref="I16:K16"/>
    <mergeCell ref="I19:K19"/>
    <mergeCell ref="I20:J20"/>
    <mergeCell ref="I21:J21"/>
    <mergeCell ref="I22:J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12" sqref="B12"/>
    </sheetView>
  </sheetViews>
  <sheetFormatPr defaultRowHeight="15" x14ac:dyDescent="0.25"/>
  <cols>
    <col min="1" max="1" width="9.140625" style="9"/>
    <col min="2" max="2" width="39.28515625" bestFit="1" customWidth="1"/>
    <col min="3" max="3" width="12.140625" bestFit="1" customWidth="1"/>
    <col min="4" max="4" width="15.7109375" customWidth="1"/>
    <col min="5" max="5" width="39" bestFit="1" customWidth="1"/>
    <col min="6" max="6" width="12.140625" bestFit="1" customWidth="1"/>
    <col min="7" max="7" width="14.140625" customWidth="1"/>
    <col min="8" max="8" width="19.28515625" bestFit="1" customWidth="1"/>
    <col min="9" max="9" width="12.140625" bestFit="1" customWidth="1"/>
    <col min="10" max="10" width="20.7109375" customWidth="1"/>
  </cols>
  <sheetData>
    <row r="1" spans="2:10" ht="33.75" customHeight="1" x14ac:dyDescent="0.25">
      <c r="B1" s="9"/>
      <c r="C1" s="9"/>
      <c r="D1" s="9"/>
      <c r="E1" s="9"/>
      <c r="F1" s="9"/>
      <c r="G1" s="9"/>
      <c r="H1" s="9"/>
      <c r="I1" s="9"/>
      <c r="J1" s="9"/>
    </row>
    <row r="2" spans="2:10" ht="45.75" customHeight="1" x14ac:dyDescent="0.25">
      <c r="B2" s="70"/>
      <c r="C2" s="38"/>
      <c r="D2" s="9"/>
      <c r="E2" s="9"/>
      <c r="F2" s="9"/>
      <c r="G2" s="9"/>
      <c r="H2" s="9"/>
      <c r="I2" s="9"/>
      <c r="J2" s="9"/>
    </row>
    <row r="3" spans="2:10" x14ac:dyDescent="0.25">
      <c r="B3" s="71" t="s">
        <v>57</v>
      </c>
      <c r="C3" s="72">
        <v>1000</v>
      </c>
      <c r="D3" s="9"/>
      <c r="E3" s="71" t="s">
        <v>59</v>
      </c>
      <c r="F3" s="75">
        <f>C3+C9</f>
        <v>1252</v>
      </c>
      <c r="G3" s="9"/>
      <c r="H3" s="76" t="s">
        <v>58</v>
      </c>
      <c r="I3" s="77">
        <v>1252</v>
      </c>
      <c r="J3" s="9"/>
    </row>
    <row r="4" spans="2:10" x14ac:dyDescent="0.25">
      <c r="B4" s="71" t="s">
        <v>50</v>
      </c>
      <c r="C4" s="73">
        <v>0.4</v>
      </c>
      <c r="D4" s="9"/>
      <c r="E4" s="71" t="s">
        <v>51</v>
      </c>
      <c r="F4" s="73">
        <v>0.18</v>
      </c>
      <c r="G4" s="9"/>
      <c r="H4" s="9"/>
      <c r="I4" s="9"/>
      <c r="J4" s="9"/>
    </row>
    <row r="5" spans="2:10" x14ac:dyDescent="0.25">
      <c r="B5" s="71" t="s">
        <v>51</v>
      </c>
      <c r="C5" s="73">
        <v>0.18</v>
      </c>
      <c r="D5" s="78"/>
      <c r="E5" s="74" t="s">
        <v>56</v>
      </c>
      <c r="F5" s="74">
        <f>F3*F4</f>
        <v>225.35999999999999</v>
      </c>
      <c r="G5" s="9"/>
      <c r="H5" s="9"/>
      <c r="I5" s="9"/>
      <c r="J5" s="9"/>
    </row>
    <row r="6" spans="2:10" x14ac:dyDescent="0.25">
      <c r="B6" s="71" t="s">
        <v>52</v>
      </c>
      <c r="C6" s="74">
        <f>(C3*C4)+C3</f>
        <v>1400</v>
      </c>
      <c r="D6" s="79"/>
      <c r="E6" s="9"/>
      <c r="F6" s="9"/>
      <c r="G6" s="9"/>
      <c r="H6" s="9"/>
      <c r="I6" s="9"/>
      <c r="J6" s="9"/>
    </row>
    <row r="7" spans="2:10" x14ac:dyDescent="0.25">
      <c r="B7" s="71" t="s">
        <v>53</v>
      </c>
      <c r="C7" s="74">
        <f>C3*C5</f>
        <v>180</v>
      </c>
      <c r="D7" s="9"/>
      <c r="E7" s="9"/>
      <c r="F7" s="9"/>
      <c r="G7" s="9"/>
      <c r="H7" s="9"/>
      <c r="I7" s="9"/>
      <c r="J7" s="9"/>
    </row>
    <row r="8" spans="2:10" x14ac:dyDescent="0.25">
      <c r="B8" s="71" t="s">
        <v>54</v>
      </c>
      <c r="C8" s="74">
        <f>(C6*C5)-C7</f>
        <v>72</v>
      </c>
      <c r="D8" s="9"/>
      <c r="E8" s="80" t="s">
        <v>61</v>
      </c>
      <c r="F8" s="79">
        <v>0</v>
      </c>
      <c r="G8" s="9"/>
      <c r="H8" s="9"/>
      <c r="I8" s="9"/>
      <c r="J8" s="9"/>
    </row>
    <row r="9" spans="2:10" x14ac:dyDescent="0.25">
      <c r="B9" s="71" t="s">
        <v>55</v>
      </c>
      <c r="C9" s="74">
        <f>C7+C8</f>
        <v>252</v>
      </c>
      <c r="D9" s="9"/>
      <c r="E9" s="81" t="s">
        <v>62</v>
      </c>
      <c r="F9" s="79">
        <f>C9-F5</f>
        <v>26.640000000000015</v>
      </c>
      <c r="G9" s="9"/>
      <c r="H9" s="9"/>
      <c r="I9" s="9"/>
      <c r="J9" s="9"/>
    </row>
    <row r="10" spans="2:10" ht="56.25" customHeight="1" x14ac:dyDescent="0.25">
      <c r="B10" s="9"/>
      <c r="C10" s="9"/>
      <c r="D10" s="9"/>
      <c r="E10" s="9"/>
      <c r="F10" s="9"/>
      <c r="G10" s="9"/>
      <c r="H10" s="9"/>
      <c r="I10" s="9"/>
    </row>
    <row r="11" spans="2:10" ht="18" customHeight="1" x14ac:dyDescent="0.25">
      <c r="B11" s="9"/>
      <c r="C11" s="86" t="s">
        <v>60</v>
      </c>
      <c r="D11" s="86"/>
      <c r="E11" s="86"/>
      <c r="F11" s="86"/>
      <c r="G11" s="86"/>
      <c r="H11" s="86"/>
      <c r="I11" s="9"/>
      <c r="J11" s="9"/>
    </row>
    <row r="12" spans="2:10" x14ac:dyDescent="0.25">
      <c r="B12" s="9"/>
      <c r="C12" s="86"/>
      <c r="D12" s="86"/>
      <c r="E12" s="86"/>
      <c r="F12" s="86"/>
      <c r="G12" s="86"/>
      <c r="H12" s="86"/>
      <c r="I12" s="9"/>
      <c r="J12" s="9"/>
    </row>
    <row r="13" spans="2:10" x14ac:dyDescent="0.25">
      <c r="B13" s="9"/>
      <c r="C13" s="9"/>
      <c r="D13" s="9"/>
      <c r="E13" s="9"/>
      <c r="F13" s="9"/>
      <c r="G13" s="9"/>
      <c r="H13" s="9"/>
      <c r="I13" s="9"/>
      <c r="J13" s="9"/>
    </row>
    <row r="14" spans="2:10" x14ac:dyDescent="0.25">
      <c r="B14" s="9"/>
      <c r="C14" s="9"/>
      <c r="D14" s="9"/>
      <c r="E14" s="9"/>
      <c r="F14" s="9"/>
      <c r="G14" s="9"/>
      <c r="H14" s="9"/>
      <c r="I14" s="9"/>
      <c r="J14" s="9"/>
    </row>
    <row r="15" spans="2:10" x14ac:dyDescent="0.25">
      <c r="B15" s="9"/>
      <c r="C15" s="9"/>
      <c r="D15" s="9"/>
      <c r="E15" s="9"/>
      <c r="F15" s="9"/>
      <c r="G15" s="9"/>
      <c r="H15" s="9"/>
      <c r="I15" s="9"/>
      <c r="J15" s="9"/>
    </row>
    <row r="16" spans="2:10" x14ac:dyDescent="0.25">
      <c r="B16" s="9"/>
      <c r="C16" s="9"/>
      <c r="D16" s="9"/>
      <c r="E16" s="9"/>
      <c r="F16" s="9"/>
      <c r="G16" s="9"/>
      <c r="H16" s="9"/>
      <c r="I16" s="9"/>
      <c r="J16" s="9"/>
    </row>
    <row r="17" spans="2:10" x14ac:dyDescent="0.25">
      <c r="B17" s="9"/>
      <c r="C17" s="9"/>
      <c r="D17" s="9"/>
      <c r="E17" s="9"/>
      <c r="F17" s="9"/>
      <c r="G17" s="9"/>
      <c r="H17" s="9"/>
      <c r="I17" s="9"/>
      <c r="J17" s="9"/>
    </row>
    <row r="18" spans="2:10" x14ac:dyDescent="0.25">
      <c r="B18" s="9"/>
      <c r="C18" s="9"/>
      <c r="D18" s="9"/>
      <c r="E18" s="9"/>
      <c r="F18" s="9"/>
      <c r="G18" s="9"/>
      <c r="H18" s="9"/>
      <c r="I18" s="9"/>
      <c r="J18" s="9"/>
    </row>
    <row r="19" spans="2:10" x14ac:dyDescent="0.25">
      <c r="B19" s="9"/>
      <c r="C19" s="9"/>
      <c r="D19" s="9"/>
      <c r="E19" s="9"/>
      <c r="F19" s="9"/>
      <c r="G19" s="9"/>
      <c r="H19" s="9"/>
      <c r="I19" s="9"/>
      <c r="J19" s="9"/>
    </row>
    <row r="20" spans="2:10" x14ac:dyDescent="0.25">
      <c r="B20" s="9"/>
      <c r="C20" s="9"/>
      <c r="D20" s="9"/>
      <c r="E20" s="9"/>
      <c r="F20" s="9"/>
      <c r="G20" s="9"/>
      <c r="H20" s="9"/>
      <c r="I20" s="9"/>
      <c r="J20" s="9"/>
    </row>
    <row r="21" spans="2:10" x14ac:dyDescent="0.25">
      <c r="B21" s="9"/>
      <c r="C21" s="9"/>
      <c r="D21" s="9"/>
      <c r="E21" s="9"/>
      <c r="F21" s="9"/>
      <c r="G21" s="9"/>
      <c r="H21" s="9"/>
      <c r="I21" s="9"/>
      <c r="J21" s="9"/>
    </row>
    <row r="22" spans="2:10" x14ac:dyDescent="0.25">
      <c r="B22" s="9"/>
      <c r="C22" s="9"/>
      <c r="D22" s="9"/>
      <c r="E22" s="9"/>
      <c r="F22" s="9"/>
      <c r="G22" s="9"/>
      <c r="H22" s="9"/>
      <c r="I22" s="9"/>
      <c r="J22" s="9"/>
    </row>
    <row r="23" spans="2:10" x14ac:dyDescent="0.25">
      <c r="B23" s="9"/>
      <c r="C23" s="9"/>
      <c r="D23" s="9"/>
      <c r="E23" s="9"/>
      <c r="F23" s="9"/>
      <c r="G23" s="9"/>
      <c r="H23" s="9"/>
      <c r="I23" s="9"/>
      <c r="J23" s="9"/>
    </row>
    <row r="24" spans="2:10" x14ac:dyDescent="0.25">
      <c r="B24" s="9"/>
      <c r="C24" s="9"/>
      <c r="D24" s="9"/>
      <c r="E24" s="9"/>
      <c r="F24" s="9"/>
      <c r="G24" s="9"/>
      <c r="H24" s="9"/>
      <c r="I24" s="9"/>
      <c r="J24" s="9"/>
    </row>
    <row r="25" spans="2:10" x14ac:dyDescent="0.25">
      <c r="B25" s="9"/>
      <c r="C25" s="9"/>
      <c r="D25" s="9"/>
      <c r="E25" s="9"/>
      <c r="F25" s="9"/>
      <c r="G25" s="9"/>
      <c r="H25" s="9"/>
      <c r="I25" s="9"/>
      <c r="J25" s="9"/>
    </row>
    <row r="26" spans="2:10" x14ac:dyDescent="0.25">
      <c r="B26" s="9"/>
      <c r="C26" s="9"/>
      <c r="D26" s="9"/>
      <c r="E26" s="9"/>
      <c r="F26" s="9"/>
      <c r="G26" s="9"/>
      <c r="H26" s="9"/>
      <c r="I26" s="9"/>
      <c r="J26" s="9"/>
    </row>
    <row r="27" spans="2:10" x14ac:dyDescent="0.25">
      <c r="B27" s="9"/>
      <c r="C27" s="9"/>
      <c r="D27" s="9"/>
      <c r="E27" s="9"/>
      <c r="F27" s="9"/>
      <c r="G27" s="9"/>
      <c r="H27" s="9"/>
      <c r="I27" s="9"/>
      <c r="J27" s="9"/>
    </row>
    <row r="28" spans="2:10" x14ac:dyDescent="0.25">
      <c r="B28" s="9"/>
      <c r="C28" s="9"/>
      <c r="D28" s="9"/>
      <c r="E28" s="9"/>
      <c r="F28" s="9"/>
      <c r="G28" s="9"/>
      <c r="H28" s="9"/>
      <c r="I28" s="9"/>
      <c r="J28" s="9"/>
    </row>
    <row r="29" spans="2:10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0" x14ac:dyDescent="0.25">
      <c r="B30" s="9"/>
      <c r="C30" s="9"/>
      <c r="D30" s="9"/>
      <c r="E30" s="9"/>
      <c r="F30" s="9"/>
      <c r="G30" s="9"/>
      <c r="H30" s="9"/>
      <c r="I30" s="9"/>
      <c r="J30" s="9"/>
    </row>
    <row r="31" spans="2:10" x14ac:dyDescent="0.25">
      <c r="B31" s="9"/>
      <c r="C31" s="9"/>
      <c r="D31" s="9"/>
      <c r="E31" s="9"/>
      <c r="F31" s="9"/>
      <c r="G31" s="9"/>
      <c r="H31" s="9"/>
      <c r="I31" s="9"/>
      <c r="J31" s="9"/>
    </row>
    <row r="32" spans="2:10" x14ac:dyDescent="0.25">
      <c r="B32" s="9"/>
      <c r="C32" s="9"/>
      <c r="D32" s="9"/>
      <c r="E32" s="9"/>
      <c r="F32" s="9"/>
      <c r="G32" s="9"/>
      <c r="H32" s="9"/>
      <c r="I32" s="9"/>
      <c r="J32" s="9"/>
    </row>
  </sheetData>
  <mergeCells count="1">
    <mergeCell ref="C11:H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RESSARCIMENTO ICMS-ST</vt:lpstr>
      <vt:lpstr>SUB.TRIB.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2019-01-21T12:24:04Z</dcterms:modified>
</cp:coreProperties>
</file>